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430" activeTab="1"/>
  </bookViews>
  <sheets>
    <sheet name="Quadro дно в паз" sheetId="1" r:id="rId1"/>
    <sheet name="Quadro накладное дно" sheetId="4" r:id="rId2"/>
    <sheet name="Данные" sheetId="2" state="hidden" r:id="rId3"/>
  </sheets>
  <definedNames>
    <definedName name="_xlnm.Print_Area" localSheetId="0">'Quadro дно в паз'!$A$1:$P$15</definedName>
    <definedName name="_xlnm.Print_Area" localSheetId="1">'Quadro накладное дно'!$A$1:$N$15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4" l="1"/>
  <c r="M7" i="4"/>
  <c r="M8" i="4"/>
  <c r="M4" i="4"/>
  <c r="N4" i="4"/>
  <c r="L6" i="4"/>
  <c r="L7" i="4"/>
  <c r="L8" i="4"/>
  <c r="L4" i="4"/>
  <c r="K6" i="4"/>
  <c r="K7" i="4"/>
  <c r="K8" i="4"/>
  <c r="K4" i="4"/>
  <c r="J6" i="4"/>
  <c r="J7" i="4"/>
  <c r="J8" i="4"/>
  <c r="J4" i="4"/>
  <c r="I5" i="4"/>
  <c r="M5" i="4" s="1"/>
  <c r="I6" i="4"/>
  <c r="I7" i="4"/>
  <c r="I8" i="4"/>
  <c r="I4" i="4"/>
  <c r="H5" i="4"/>
  <c r="L5" i="4" s="1"/>
  <c r="H6" i="4"/>
  <c r="H7" i="4"/>
  <c r="H8" i="4"/>
  <c r="H4" i="4"/>
  <c r="G5" i="4"/>
  <c r="K5" i="4" s="1"/>
  <c r="G6" i="4"/>
  <c r="G7" i="4"/>
  <c r="G8" i="4"/>
  <c r="G4" i="4"/>
  <c r="F5" i="4"/>
  <c r="J5" i="4" s="1"/>
  <c r="F6" i="4"/>
  <c r="F7" i="4"/>
  <c r="F8" i="4"/>
  <c r="F4" i="4"/>
  <c r="P6" i="1"/>
  <c r="P7" i="1"/>
  <c r="P8" i="1"/>
  <c r="H4" i="1"/>
  <c r="H7" i="1"/>
  <c r="L7" i="1" s="1"/>
  <c r="H8" i="1"/>
  <c r="L8" i="1" s="1"/>
  <c r="N4" i="1"/>
  <c r="H5" i="1"/>
  <c r="N5" i="1" s="1"/>
  <c r="H6" i="1"/>
  <c r="L6" i="1" s="1"/>
  <c r="K5" i="1"/>
  <c r="O5" i="1" s="1"/>
  <c r="K6" i="1"/>
  <c r="I6" i="1" s="1"/>
  <c r="K7" i="1"/>
  <c r="O7" i="1" s="1"/>
  <c r="K8" i="1"/>
  <c r="I8" i="1" s="1"/>
  <c r="K4" i="1"/>
  <c r="O4" i="1" s="1"/>
  <c r="M7" i="1"/>
  <c r="J5" i="1"/>
  <c r="M5" i="1" s="1"/>
  <c r="J6" i="1"/>
  <c r="M6" i="1" s="1"/>
  <c r="J7" i="1"/>
  <c r="J8" i="1"/>
  <c r="M8" i="1" s="1"/>
  <c r="I4" i="1"/>
  <c r="I9" i="1"/>
  <c r="L4" i="1"/>
  <c r="J4" i="1"/>
  <c r="M4" i="1" s="1"/>
  <c r="L5" i="1" l="1"/>
  <c r="P4" i="1"/>
  <c r="N5" i="4"/>
  <c r="N7" i="4"/>
  <c r="N6" i="4"/>
  <c r="N8" i="4"/>
  <c r="I5" i="1"/>
  <c r="N7" i="1"/>
  <c r="I7" i="1"/>
  <c r="N8" i="1"/>
  <c r="N6" i="1"/>
  <c r="O8" i="1"/>
  <c r="O6" i="1"/>
  <c r="P5" i="1" l="1"/>
</calcChain>
</file>

<file path=xl/sharedStrings.xml><?xml version="1.0" encoding="utf-8"?>
<sst xmlns="http://schemas.openxmlformats.org/spreadsheetml/2006/main" count="45" uniqueCount="25">
  <si>
    <t>Проем корпуса 
LB, мм</t>
  </si>
  <si>
    <t>Толщина основы, корпуса ящика, мм</t>
  </si>
  <si>
    <t>Тип направляющей Quadro</t>
  </si>
  <si>
    <t>Надвижной 
монтаж</t>
  </si>
  <si>
    <t>Насадной 
монтаж</t>
  </si>
  <si>
    <t>Номинальная длина направляющей</t>
  </si>
  <si>
    <t>Толщина дна, мм</t>
  </si>
  <si>
    <t>Толщина дна (паза), мм</t>
  </si>
  <si>
    <t>Длина 
дна, мм</t>
  </si>
  <si>
    <t>Высота ящика 
H, мм</t>
  </si>
  <si>
    <t>Ширина поперечных стенок 
Bз, мм</t>
  </si>
  <si>
    <t>Высота поперечных стенок Hз, мм</t>
  </si>
  <si>
    <t>Высота боковой стенки H, мм</t>
  </si>
  <si>
    <t>Заход дна в паз, 
мм</t>
  </si>
  <si>
    <t>Изменяемые размеры ящика и корпуса</t>
  </si>
  <si>
    <t>Тип направля-
ющей 
Quadro</t>
  </si>
  <si>
    <t>Расчетные размеры ящика</t>
  </si>
  <si>
    <t>Ширина ящика в сборе,
 B мм</t>
  </si>
  <si>
    <t>Минималь- ный проем по высоте 
HL, мм</t>
  </si>
  <si>
    <t>Ширина 
дна, мм</t>
  </si>
  <si>
    <t xml:space="preserve">Номинальная длина направляющей 
NL  </t>
  </si>
  <si>
    <t>Длина боковой стенки 
NL, мм</t>
  </si>
  <si>
    <t>Масса ящика в сборе, кг</t>
  </si>
  <si>
    <r>
      <rPr>
        <sz val="22"/>
        <color theme="1"/>
        <rFont val="Arial Narrow"/>
        <family val="2"/>
        <charset val="204"/>
      </rPr>
      <t>!</t>
    </r>
    <r>
      <rPr>
        <sz val="11"/>
        <color theme="1"/>
        <rFont val="Arial Narrow"/>
        <family val="2"/>
        <charset val="204"/>
      </rPr>
      <t xml:space="preserve"> </t>
    </r>
    <r>
      <rPr>
        <sz val="14"/>
        <color rgb="FFFF0000"/>
        <rFont val="Arial Narrow"/>
        <family val="2"/>
        <charset val="204"/>
      </rPr>
      <t xml:space="preserve">Масса ящика расчитывается без фасада для материала ДСтП. </t>
    </r>
  </si>
  <si>
    <r>
      <t xml:space="preserve">Расчет размеров ящика на скрытых направляющих </t>
    </r>
    <r>
      <rPr>
        <sz val="20"/>
        <color theme="1"/>
        <rFont val="Arial Black"/>
        <family val="2"/>
        <charset val="204"/>
      </rPr>
      <t>Quadro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</si>
</sst>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Black"/>
      <family val="2"/>
      <charset val="204"/>
    </font>
    <font>
      <sz val="20"/>
      <color theme="1"/>
      <name val="Arial Black"/>
      <family val="2"/>
      <charset val="204"/>
    </font>
    <font>
      <sz val="14"/>
      <color theme="1"/>
      <name val="Arial Narrow"/>
      <family val="2"/>
      <charset val="204"/>
    </font>
    <font>
      <sz val="22"/>
      <color theme="1"/>
      <name val="Arial Narrow"/>
      <family val="2"/>
      <charset val="204"/>
    </font>
    <font>
      <sz val="14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2" fillId="0" borderId="30" xfId="0" applyFont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3" borderId="34" xfId="0" applyFont="1" applyFill="1" applyBorder="1" applyAlignment="1" applyProtection="1">
      <alignment horizontal="center" vertical="center"/>
      <protection hidden="1"/>
    </xf>
    <xf numFmtId="0" fontId="6" fillId="3" borderId="21" xfId="0" applyNumberFormat="1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center" vertical="center"/>
      <protection hidden="1"/>
    </xf>
    <xf numFmtId="0" fontId="6" fillId="3" borderId="23" xfId="0" applyFont="1" applyFill="1" applyBorder="1" applyAlignment="1" applyProtection="1">
      <alignment horizontal="center" vertical="center"/>
      <protection hidden="1"/>
    </xf>
    <xf numFmtId="0" fontId="6" fillId="3" borderId="20" xfId="0" applyFont="1" applyFill="1" applyBorder="1" applyAlignment="1" applyProtection="1">
      <alignment horizontal="center" vertical="center"/>
      <protection hidden="1"/>
    </xf>
    <xf numFmtId="0" fontId="6" fillId="3" borderId="21" xfId="0" applyFont="1" applyFill="1" applyBorder="1" applyAlignment="1" applyProtection="1">
      <alignment horizontal="center" vertical="center"/>
      <protection hidden="1"/>
    </xf>
    <xf numFmtId="0" fontId="6" fillId="3" borderId="2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hidden="1"/>
    </xf>
    <xf numFmtId="0" fontId="6" fillId="3" borderId="7" xfId="0" applyNumberFormat="1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hidden="1"/>
    </xf>
    <xf numFmtId="0" fontId="6" fillId="3" borderId="13" xfId="0" applyNumberFormat="1" applyFont="1" applyFill="1" applyBorder="1" applyAlignment="1" applyProtection="1">
      <alignment horizontal="center" vertical="center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2" xfId="0" applyFont="1" applyFill="1" applyBorder="1" applyAlignment="1" applyProtection="1">
      <alignment horizontal="center" vertical="center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65" fontId="3" fillId="0" borderId="2" xfId="0" applyNumberFormat="1" applyFont="1" applyBorder="1" applyAlignment="1">
      <alignment horizontal="center" vertical="center"/>
    </xf>
    <xf numFmtId="165" fontId="3" fillId="0" borderId="38" xfId="0" applyNumberFormat="1" applyFont="1" applyBorder="1" applyAlignment="1">
      <alignment horizontal="center" vertical="center"/>
    </xf>
    <xf numFmtId="165" fontId="3" fillId="0" borderId="37" xfId="0" applyNumberFormat="1" applyFont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5" xfId="0" applyFont="1" applyBorder="1"/>
    <xf numFmtId="0" fontId="0" fillId="0" borderId="0" xfId="0" applyBorder="1"/>
    <xf numFmtId="0" fontId="1" fillId="0" borderId="0" xfId="0" applyFont="1" applyBorder="1"/>
    <xf numFmtId="0" fontId="1" fillId="0" borderId="46" xfId="0" applyFont="1" applyBorder="1"/>
    <xf numFmtId="0" fontId="1" fillId="0" borderId="47" xfId="0" applyFont="1" applyBorder="1"/>
    <xf numFmtId="0" fontId="1" fillId="0" borderId="17" xfId="0" applyFont="1" applyBorder="1"/>
    <xf numFmtId="0" fontId="1" fillId="0" borderId="48" xfId="0" applyFont="1" applyBorder="1"/>
    <xf numFmtId="0" fontId="2" fillId="0" borderId="29" xfId="0" applyFont="1" applyBorder="1" applyAlignment="1">
      <alignment horizontal="center" vertical="center" wrapText="1"/>
    </xf>
    <xf numFmtId="0" fontId="6" fillId="3" borderId="49" xfId="0" applyFont="1" applyFill="1" applyBorder="1" applyAlignment="1" applyProtection="1">
      <alignment horizontal="center" vertical="center"/>
      <protection hidden="1"/>
    </xf>
    <xf numFmtId="0" fontId="6" fillId="3" borderId="50" xfId="0" applyNumberFormat="1" applyFont="1" applyFill="1" applyBorder="1" applyAlignment="1" applyProtection="1">
      <alignment horizontal="center" vertical="center"/>
      <protection hidden="1"/>
    </xf>
    <xf numFmtId="0" fontId="6" fillId="3" borderId="51" xfId="0" applyFont="1" applyFill="1" applyBorder="1" applyAlignment="1" applyProtection="1">
      <alignment horizontal="center" vertical="center"/>
      <protection hidden="1"/>
    </xf>
    <xf numFmtId="0" fontId="6" fillId="3" borderId="52" xfId="0" applyFont="1" applyFill="1" applyBorder="1" applyAlignment="1" applyProtection="1">
      <alignment horizontal="center" vertical="center"/>
      <protection hidden="1"/>
    </xf>
    <xf numFmtId="0" fontId="6" fillId="3" borderId="53" xfId="0" applyFont="1" applyFill="1" applyBorder="1" applyAlignment="1" applyProtection="1">
      <alignment horizontal="center" vertical="center"/>
      <protection hidden="1"/>
    </xf>
    <xf numFmtId="0" fontId="6" fillId="3" borderId="50" xfId="0" applyFont="1" applyFill="1" applyBorder="1" applyAlignment="1" applyProtection="1">
      <alignment horizontal="center" vertical="center"/>
      <protection hidden="1"/>
    </xf>
    <xf numFmtId="0" fontId="6" fillId="3" borderId="48" xfId="0" applyFont="1" applyFill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</cellXfs>
  <cellStyles count="1">
    <cellStyle name="Обычный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1.emf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317501</xdr:colOff>
      <xdr:row>13</xdr:row>
      <xdr:rowOff>211667</xdr:rowOff>
    </xdr:from>
    <xdr:to>
      <xdr:col>15</xdr:col>
      <xdr:colOff>255001</xdr:colOff>
      <xdr:row>14</xdr:row>
      <xdr:rowOff>206584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1918" y="7122584"/>
          <a:ext cx="731250" cy="45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181497</xdr:colOff>
      <xdr:row>8</xdr:row>
      <xdr:rowOff>105833</xdr:rowOff>
    </xdr:from>
    <xdr:to>
      <xdr:col>13</xdr:col>
      <xdr:colOff>301626</xdr:colOff>
      <xdr:row>14</xdr:row>
      <xdr:rowOff>174625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630"/>
        <a:stretch/>
      </xdr:blipFill>
      <xdr:spPr>
        <a:xfrm>
          <a:off x="4689997" y="4090458"/>
          <a:ext cx="6078546" cy="3339042"/>
        </a:xfrm>
        <a:prstGeom prst="rect">
          <a:avLst/>
        </a:prstGeom>
      </xdr:spPr>
    </xdr:pic>
    <xdr:clientData/>
  </xdr:twoCellAnchor>
  <xdr:twoCellAnchor editAs="oneCell">
    <xdr:from>
      <xdr:col>0</xdr:col>
      <xdr:colOff>236512</xdr:colOff>
      <xdr:row>8</xdr:row>
      <xdr:rowOff>201082</xdr:rowOff>
    </xdr:from>
    <xdr:to>
      <xdr:col>5</xdr:col>
      <xdr:colOff>1851</xdr:colOff>
      <xdr:row>14</xdr:row>
      <xdr:rowOff>238125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862"/>
        <a:stretch/>
      </xdr:blipFill>
      <xdr:spPr>
        <a:xfrm>
          <a:off x="236512" y="4185707"/>
          <a:ext cx="3882255" cy="3307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539751</xdr:colOff>
      <xdr:row>14</xdr:row>
      <xdr:rowOff>175684</xdr:rowOff>
    </xdr:from>
    <xdr:to>
      <xdr:col>13</xdr:col>
      <xdr:colOff>477251</xdr:colOff>
      <xdr:row>14</xdr:row>
      <xdr:rowOff>625684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6084" y="7467601"/>
          <a:ext cx="731250" cy="4500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201083</xdr:colOff>
      <xdr:row>8</xdr:row>
      <xdr:rowOff>137584</xdr:rowOff>
    </xdr:from>
    <xdr:to>
      <xdr:col>5</xdr:col>
      <xdr:colOff>539750</xdr:colOff>
      <xdr:row>14</xdr:row>
      <xdr:rowOff>277353</xdr:rowOff>
    </xdr:to>
    <xdr:pic>
      <xdr:nvPicPr>
        <xdr:cNvPr id="5" name="Рисунок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9" t="31507"/>
        <a:stretch/>
      </xdr:blipFill>
      <xdr:spPr>
        <a:xfrm>
          <a:off x="201083" y="4254501"/>
          <a:ext cx="4265084" cy="3314769"/>
        </a:xfrm>
        <a:prstGeom prst="rect">
          <a:avLst/>
        </a:prstGeom>
      </xdr:spPr>
    </xdr:pic>
    <xdr:clientData/>
  </xdr:twoCellAnchor>
  <xdr:twoCellAnchor editAs="oneCell">
    <xdr:from>
      <xdr:col>11</xdr:col>
      <xdr:colOff>31752</xdr:colOff>
      <xdr:row>10</xdr:row>
      <xdr:rowOff>40222</xdr:rowOff>
    </xdr:from>
    <xdr:to>
      <xdr:col>13</xdr:col>
      <xdr:colOff>21167</xdr:colOff>
      <xdr:row>11</xdr:row>
      <xdr:rowOff>363925</xdr:rowOff>
    </xdr:to>
    <xdr:pic>
      <xdr:nvPicPr>
        <xdr:cNvPr id="6" name="Рисунок 5" descr="https://web2.hettich.com/hbh/picture/EF_Aufsteckhalter_f_QU25HG.jpg;jsessionid=A5731300F1D5A524CD08834D7286F48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35" r="23141"/>
        <a:stretch/>
      </xdr:blipFill>
      <xdr:spPr bwMode="auto">
        <a:xfrm>
          <a:off x="8519585" y="4813305"/>
          <a:ext cx="1481665" cy="1011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229944</xdr:colOff>
      <xdr:row>11</xdr:row>
      <xdr:rowOff>493563</xdr:rowOff>
    </xdr:from>
    <xdr:to>
      <xdr:col>13</xdr:col>
      <xdr:colOff>383884</xdr:colOff>
      <xdr:row>13</xdr:row>
      <xdr:rowOff>257741</xdr:rowOff>
    </xdr:to>
    <xdr:pic>
      <xdr:nvPicPr>
        <xdr:cNvPr id="7" name="Рисунок 6" descr="https://web2.hettich.com/hbh/picture/ti_0075808_ges.jpg;jsessionid=A5731300F1D5A524CD08834D7286F48A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96" r="14634"/>
        <a:stretch/>
      </xdr:blipFill>
      <xdr:spPr bwMode="auto">
        <a:xfrm>
          <a:off x="8093361" y="5954563"/>
          <a:ext cx="2270606" cy="1192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9</xdr:row>
      <xdr:rowOff>10583</xdr:rowOff>
    </xdr:from>
    <xdr:to>
      <xdr:col>9</xdr:col>
      <xdr:colOff>529167</xdr:colOff>
      <xdr:row>14</xdr:row>
      <xdr:rowOff>317500</xdr:rowOff>
    </xdr:to>
    <xdr:sp macro="" textlink="">
      <xdr:nvSpPr>
        <xdr:cNvPr id="8" name="TextBox 7"/>
        <xdr:cNvSpPr txBox="1"/>
      </xdr:nvSpPr>
      <xdr:spPr>
        <a:xfrm>
          <a:off x="4741333" y="4328583"/>
          <a:ext cx="2931584" cy="3280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1400">
              <a:latin typeface="Arial Narrow" panose="020B0606020202030204" pitchFamily="34" charset="0"/>
            </a:rPr>
            <a:t>Расчет производится с учетом применения специальных аксессуаров для монтажа направляющих на плоское дно. Обращаю внимание, что при использовании этих приспособлений для надвижного монтажа вы лишаетесь регулировки.</a:t>
          </a:r>
        </a:p>
        <a:p>
          <a:pPr algn="l"/>
          <a:endParaRPr lang="ru-RU" sz="1400">
            <a:latin typeface="Arial Narrow" panose="020B0606020202030204" pitchFamily="34" charset="0"/>
          </a:endParaRPr>
        </a:p>
        <a:p>
          <a:pPr algn="l"/>
          <a:r>
            <a:rPr lang="ru-RU" sz="1400">
              <a:latin typeface="Arial Narrow" panose="020B0606020202030204" pitchFamily="34" charset="0"/>
            </a:rPr>
            <a:t>Ящик</a:t>
          </a:r>
          <a:r>
            <a:rPr lang="ru-RU" sz="1400" baseline="0">
              <a:latin typeface="Arial Narrow" panose="020B0606020202030204" pitchFamily="34" charset="0"/>
            </a:rPr>
            <a:t> по глубине делается короче на 10 мм. </a:t>
          </a:r>
        </a:p>
        <a:p>
          <a:pPr algn="l"/>
          <a:endParaRPr lang="ru-RU" sz="1400" baseline="0">
            <a:latin typeface="Arial Narrow" panose="020B0606020202030204" pitchFamily="34" charset="0"/>
          </a:endParaRPr>
        </a:p>
        <a:p>
          <a:pPr algn="l"/>
          <a:endParaRPr lang="ru-RU" sz="1400" baseline="0">
            <a:latin typeface="Arial Narrow" panose="020B0606020202030204" pitchFamily="34" charset="0"/>
          </a:endParaRPr>
        </a:p>
        <a:p>
          <a:pPr algn="l"/>
          <a:r>
            <a:rPr lang="ru-RU" sz="1400" baseline="0">
              <a:latin typeface="Arial Narrow" panose="020B0606020202030204" pitchFamily="34" charset="0"/>
            </a:rPr>
            <a:t>Присадочные размеры уточняйте в каталоге для каждого типа направляющей.</a:t>
          </a:r>
          <a:endParaRPr lang="ru-RU" sz="14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10</xdr:col>
      <xdr:colOff>52916</xdr:colOff>
      <xdr:row>9</xdr:row>
      <xdr:rowOff>63499</xdr:rowOff>
    </xdr:from>
    <xdr:to>
      <xdr:col>13</xdr:col>
      <xdr:colOff>476250</xdr:colOff>
      <xdr:row>9</xdr:row>
      <xdr:rowOff>423333</xdr:rowOff>
    </xdr:to>
    <xdr:sp macro="" textlink="">
      <xdr:nvSpPr>
        <xdr:cNvPr id="9" name="TextBox 8"/>
        <xdr:cNvSpPr txBox="1"/>
      </xdr:nvSpPr>
      <xdr:spPr>
        <a:xfrm>
          <a:off x="7916333" y="4381499"/>
          <a:ext cx="2540000" cy="359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100">
              <a:latin typeface="Arial Narrow" panose="020B0606020202030204" pitchFamily="34" charset="0"/>
            </a:rPr>
            <a:t>Аксесуары</a:t>
          </a:r>
          <a:r>
            <a:rPr lang="ru-RU" sz="1100" baseline="0">
              <a:latin typeface="Arial Narrow" panose="020B0606020202030204" pitchFamily="34" charset="0"/>
            </a:rPr>
            <a:t> для монтажа на плоское дно</a:t>
          </a:r>
          <a:endParaRPr lang="ru-RU" sz="110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10</xdr:col>
      <xdr:colOff>95250</xdr:colOff>
      <xdr:row>11</xdr:row>
      <xdr:rowOff>391583</xdr:rowOff>
    </xdr:from>
    <xdr:to>
      <xdr:col>13</xdr:col>
      <xdr:colOff>497417</xdr:colOff>
      <xdr:row>11</xdr:row>
      <xdr:rowOff>391583</xdr:rowOff>
    </xdr:to>
    <xdr:cxnSp macro="">
      <xdr:nvCxnSpPr>
        <xdr:cNvPr id="11" name="Прямая соединительная линия 10"/>
        <xdr:cNvCxnSpPr/>
      </xdr:nvCxnSpPr>
      <xdr:spPr>
        <a:xfrm>
          <a:off x="7958667" y="5852583"/>
          <a:ext cx="251883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5"/>
  <sheetViews>
    <sheetView zoomScale="90" zoomScaleNormal="90" workbookViewId="0">
      <selection activeCell="I5" sqref="I5"/>
    </sheetView>
  </sheetViews>
  <sheetFormatPr defaultRowHeight="15" x14ac:dyDescent="0.25"/>
  <cols>
    <col min="1" max="1" width="15.85546875" customWidth="1"/>
    <col min="2" max="2" width="9.5703125" customWidth="1"/>
    <col min="3" max="3" width="9.140625" customWidth="1"/>
    <col min="4" max="4" width="13.140625" customWidth="1"/>
    <col min="5" max="5" width="14.140625" customWidth="1"/>
    <col min="6" max="6" width="11.140625" customWidth="1"/>
    <col min="7" max="7" width="9.85546875" customWidth="1"/>
    <col min="8" max="8" width="12.28515625" customWidth="1"/>
    <col min="9" max="9" width="12.5703125" customWidth="1"/>
    <col min="10" max="11" width="11.7109375" customWidth="1"/>
    <col min="12" max="12" width="10.7109375" customWidth="1"/>
    <col min="13" max="13" width="9.28515625" customWidth="1"/>
    <col min="14" max="14" width="10.42578125" customWidth="1"/>
    <col min="15" max="15" width="11.85546875" customWidth="1"/>
    <col min="16" max="16" width="9.42578125" bestFit="1" customWidth="1"/>
    <col min="17" max="17" width="2.5703125" customWidth="1"/>
  </cols>
  <sheetData>
    <row r="1" spans="1:25" ht="45" customHeight="1" thickBot="1" x14ac:dyDescent="0.65">
      <c r="A1" s="9" t="s">
        <v>24</v>
      </c>
    </row>
    <row r="2" spans="1:25" ht="24" customHeight="1" thickBot="1" x14ac:dyDescent="0.3">
      <c r="A2" s="81" t="s">
        <v>14</v>
      </c>
      <c r="B2" s="81"/>
      <c r="C2" s="81"/>
      <c r="D2" s="81"/>
      <c r="E2" s="81"/>
      <c r="F2" s="81"/>
      <c r="G2" s="82"/>
      <c r="H2" s="83" t="s">
        <v>16</v>
      </c>
      <c r="I2" s="84"/>
      <c r="J2" s="84"/>
      <c r="K2" s="84"/>
      <c r="L2" s="84"/>
      <c r="M2" s="84"/>
      <c r="N2" s="84"/>
      <c r="O2" s="84"/>
      <c r="P2" s="85"/>
    </row>
    <row r="3" spans="1:25" ht="75.75" customHeight="1" thickBot="1" x14ac:dyDescent="0.35">
      <c r="A3" s="7" t="s">
        <v>20</v>
      </c>
      <c r="B3" s="8" t="s">
        <v>0</v>
      </c>
      <c r="C3" s="8" t="s">
        <v>9</v>
      </c>
      <c r="D3" s="8" t="s">
        <v>1</v>
      </c>
      <c r="E3" s="8" t="s">
        <v>15</v>
      </c>
      <c r="F3" s="8" t="s">
        <v>7</v>
      </c>
      <c r="G3" s="10" t="s">
        <v>13</v>
      </c>
      <c r="H3" s="53" t="s">
        <v>10</v>
      </c>
      <c r="I3" s="54" t="s">
        <v>11</v>
      </c>
      <c r="J3" s="55" t="s">
        <v>21</v>
      </c>
      <c r="K3" s="56" t="s">
        <v>12</v>
      </c>
      <c r="L3" s="57" t="s">
        <v>19</v>
      </c>
      <c r="M3" s="54" t="s">
        <v>8</v>
      </c>
      <c r="N3" s="57" t="s">
        <v>17</v>
      </c>
      <c r="O3" s="58" t="s">
        <v>18</v>
      </c>
      <c r="P3" s="59" t="s">
        <v>22</v>
      </c>
      <c r="Q3" s="2"/>
      <c r="R3" s="2"/>
      <c r="S3" s="2"/>
      <c r="T3" s="2"/>
      <c r="U3" s="2"/>
      <c r="V3" s="2"/>
      <c r="W3" s="2"/>
      <c r="X3" s="2"/>
      <c r="Y3" s="2"/>
    </row>
    <row r="4" spans="1:25" ht="36" customHeight="1" x14ac:dyDescent="0.3">
      <c r="A4" s="11">
        <v>450</v>
      </c>
      <c r="B4" s="47">
        <v>564</v>
      </c>
      <c r="C4" s="12">
        <v>120</v>
      </c>
      <c r="D4" s="13">
        <v>16</v>
      </c>
      <c r="E4" s="14" t="s">
        <v>4</v>
      </c>
      <c r="F4" s="15">
        <v>4</v>
      </c>
      <c r="G4" s="13">
        <v>10</v>
      </c>
      <c r="H4" s="16">
        <f>IF(B4&gt;0, B4-40, 0)</f>
        <v>524</v>
      </c>
      <c r="I4" s="17">
        <f t="shared" ref="I4:I9" si="0">K4-F4-IF(E4="Насадной 
монтаж",10,IF(E4="Надвижной 
монтаж",12,0))</f>
        <v>106</v>
      </c>
      <c r="J4" s="18">
        <f>A4</f>
        <v>450</v>
      </c>
      <c r="K4" s="19">
        <f>C4</f>
        <v>120</v>
      </c>
      <c r="L4" s="20">
        <f>H4+2*G4</f>
        <v>544</v>
      </c>
      <c r="M4" s="21">
        <f>J4</f>
        <v>450</v>
      </c>
      <c r="N4" s="20">
        <f>D4*2+H4</f>
        <v>556</v>
      </c>
      <c r="O4" s="22">
        <f>K4+IF(E4="Насадной 
монтаж",17,IF(E4="Надвижной 
монтаж",20,0))</f>
        <v>137</v>
      </c>
      <c r="P4" s="52">
        <f>((((J4*2/1000)*(K4/1000)+(H4*2/1000)*(I4/1000))*(D4/1000))+(L4/1000)*(M4/1000)*(F4/1000))*780</f>
        <v>3.4979942400000001</v>
      </c>
      <c r="Q4" s="4"/>
      <c r="R4" s="4"/>
      <c r="S4" s="4"/>
      <c r="T4" s="4"/>
      <c r="U4" s="4"/>
      <c r="V4" s="4"/>
      <c r="W4" s="4"/>
      <c r="X4" s="2"/>
      <c r="Y4" s="2"/>
    </row>
    <row r="5" spans="1:25" ht="36" customHeight="1" x14ac:dyDescent="0.3">
      <c r="A5" s="23"/>
      <c r="B5" s="48"/>
      <c r="C5" s="24"/>
      <c r="D5" s="25"/>
      <c r="E5" s="26"/>
      <c r="F5" s="27"/>
      <c r="G5" s="25"/>
      <c r="H5" s="28">
        <f>IF(B5&gt;0, B5-40, 0)</f>
        <v>0</v>
      </c>
      <c r="I5" s="29">
        <f t="shared" si="0"/>
        <v>0</v>
      </c>
      <c r="J5" s="30">
        <f>A5</f>
        <v>0</v>
      </c>
      <c r="K5" s="31">
        <f>C5</f>
        <v>0</v>
      </c>
      <c r="L5" s="32">
        <f>H5+2*G5</f>
        <v>0</v>
      </c>
      <c r="M5" s="33">
        <f t="shared" ref="M5:M8" si="1">J5</f>
        <v>0</v>
      </c>
      <c r="N5" s="32">
        <f>D5*2+H5</f>
        <v>0</v>
      </c>
      <c r="O5" s="34">
        <f>K5+IF(E5="Насадной 
монтаж",17,IF(E5="Надвижной 
монтаж",20,0))</f>
        <v>0</v>
      </c>
      <c r="P5" s="50">
        <f t="shared" ref="P5:P8" si="2">((((J5*2/1000)*(K5/1000)+(H5*2/1000)*(I5/1000))*(D5/1000))+(L5/1000)*(M5/1000)*(F5/1000))*780</f>
        <v>0</v>
      </c>
      <c r="Q5" s="4"/>
      <c r="R5" s="4"/>
      <c r="S5" s="4"/>
      <c r="T5" s="4"/>
      <c r="U5" s="4"/>
      <c r="V5" s="4"/>
      <c r="W5" s="4"/>
      <c r="X5" s="2"/>
      <c r="Y5" s="2"/>
    </row>
    <row r="6" spans="1:25" ht="36" customHeight="1" x14ac:dyDescent="0.3">
      <c r="A6" s="23"/>
      <c r="B6" s="48"/>
      <c r="C6" s="24"/>
      <c r="D6" s="25"/>
      <c r="E6" s="26"/>
      <c r="F6" s="27"/>
      <c r="G6" s="25"/>
      <c r="H6" s="28">
        <f>IF(B6&gt;0, B6-40, 0)</f>
        <v>0</v>
      </c>
      <c r="I6" s="29">
        <f t="shared" si="0"/>
        <v>0</v>
      </c>
      <c r="J6" s="30">
        <f>A6</f>
        <v>0</v>
      </c>
      <c r="K6" s="31">
        <f>C6</f>
        <v>0</v>
      </c>
      <c r="L6" s="32">
        <f>H6+2*G6</f>
        <v>0</v>
      </c>
      <c r="M6" s="33">
        <f t="shared" si="1"/>
        <v>0</v>
      </c>
      <c r="N6" s="32">
        <f>D6*2+H6</f>
        <v>0</v>
      </c>
      <c r="O6" s="34">
        <f>K6+IF(E6="Насадной 
монтаж",17,IF(E6="Надвижной 
монтаж",20,0))</f>
        <v>0</v>
      </c>
      <c r="P6" s="50">
        <f t="shared" si="2"/>
        <v>0</v>
      </c>
      <c r="Q6" s="4"/>
      <c r="R6" s="4"/>
      <c r="S6" s="4"/>
      <c r="T6" s="4"/>
      <c r="U6" s="4"/>
      <c r="V6" s="4"/>
      <c r="W6" s="4"/>
      <c r="X6" s="2"/>
      <c r="Y6" s="2"/>
    </row>
    <row r="7" spans="1:25" ht="36" customHeight="1" x14ac:dyDescent="0.3">
      <c r="A7" s="23"/>
      <c r="B7" s="48"/>
      <c r="C7" s="24"/>
      <c r="D7" s="25"/>
      <c r="E7" s="26"/>
      <c r="F7" s="27"/>
      <c r="G7" s="25"/>
      <c r="H7" s="28">
        <f>IF(B7&gt;0, B7-40, 0)</f>
        <v>0</v>
      </c>
      <c r="I7" s="29">
        <f t="shared" si="0"/>
        <v>0</v>
      </c>
      <c r="J7" s="30">
        <f>A7</f>
        <v>0</v>
      </c>
      <c r="K7" s="31">
        <f>C7</f>
        <v>0</v>
      </c>
      <c r="L7" s="32">
        <f>H7+2*G7</f>
        <v>0</v>
      </c>
      <c r="M7" s="33">
        <f t="shared" si="1"/>
        <v>0</v>
      </c>
      <c r="N7" s="32">
        <f>D7*2+H7</f>
        <v>0</v>
      </c>
      <c r="O7" s="34">
        <f>K7+IF(E7="Насадной 
монтаж",17,IF(E7="Надвижной 
монтаж",20,0))</f>
        <v>0</v>
      </c>
      <c r="P7" s="50">
        <f t="shared" si="2"/>
        <v>0</v>
      </c>
      <c r="Q7" s="4"/>
      <c r="R7" s="4"/>
      <c r="S7" s="4"/>
      <c r="T7" s="4"/>
      <c r="U7" s="4"/>
      <c r="V7" s="4"/>
      <c r="W7" s="4"/>
      <c r="X7" s="2"/>
      <c r="Y7" s="2"/>
    </row>
    <row r="8" spans="1:25" ht="36" customHeight="1" thickBot="1" x14ac:dyDescent="0.35">
      <c r="A8" s="35"/>
      <c r="B8" s="49"/>
      <c r="C8" s="36"/>
      <c r="D8" s="37"/>
      <c r="E8" s="38"/>
      <c r="F8" s="39"/>
      <c r="G8" s="37"/>
      <c r="H8" s="40">
        <f>IF(B8&gt;0, B8-40, 0)</f>
        <v>0</v>
      </c>
      <c r="I8" s="41">
        <f t="shared" si="0"/>
        <v>0</v>
      </c>
      <c r="J8" s="42">
        <f>A8</f>
        <v>0</v>
      </c>
      <c r="K8" s="43">
        <f>C8</f>
        <v>0</v>
      </c>
      <c r="L8" s="44">
        <f>H8+2*G8</f>
        <v>0</v>
      </c>
      <c r="M8" s="45">
        <f t="shared" si="1"/>
        <v>0</v>
      </c>
      <c r="N8" s="44">
        <f>D8*2+H8</f>
        <v>0</v>
      </c>
      <c r="O8" s="46">
        <f>K8+IF(E8="Насадной 
монтаж",17,IF(E8="Надвижной 
монтаж",20,0))</f>
        <v>0</v>
      </c>
      <c r="P8" s="51">
        <f t="shared" si="2"/>
        <v>0</v>
      </c>
      <c r="Q8" s="4"/>
      <c r="R8" s="4"/>
      <c r="S8" s="4"/>
      <c r="T8" s="4"/>
      <c r="U8" s="4"/>
      <c r="V8" s="4"/>
      <c r="W8" s="4"/>
      <c r="X8" s="2"/>
      <c r="Y8" s="2"/>
    </row>
    <row r="9" spans="1:25" ht="36" customHeight="1" x14ac:dyDescent="0.3">
      <c r="A9" s="4"/>
      <c r="B9" s="4"/>
      <c r="C9" s="4"/>
      <c r="D9" s="4"/>
      <c r="E9" s="4"/>
      <c r="F9" s="4"/>
      <c r="G9" s="4"/>
      <c r="H9" s="4"/>
      <c r="I9" s="6">
        <f t="shared" si="0"/>
        <v>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2"/>
      <c r="Y9" s="2"/>
    </row>
    <row r="10" spans="1:25" ht="36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2"/>
      <c r="Y10" s="2"/>
    </row>
    <row r="11" spans="1:25" ht="36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2"/>
      <c r="Y11" s="2"/>
    </row>
    <row r="12" spans="1:25" ht="57.75" customHeight="1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2"/>
      <c r="Y12" s="2"/>
    </row>
    <row r="13" spans="1:25" ht="54.7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36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36" customHeight="1" x14ac:dyDescent="0.35">
      <c r="A15" s="2" t="s">
        <v>23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36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36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36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36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36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36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6.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6.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6.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6.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6.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6.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6.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6.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6.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6.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6.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6.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6.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6.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</sheetData>
  <sheetProtection password="EA48" sheet="1" objects="1" scenarios="1"/>
  <mergeCells count="2">
    <mergeCell ref="A2:G2"/>
    <mergeCell ref="H2:P2"/>
  </mergeCells>
  <conditionalFormatting sqref="I4:I8">
    <cfRule type="cellIs" dxfId="5" priority="3" operator="equal">
      <formula>0</formula>
    </cfRule>
  </conditionalFormatting>
  <conditionalFormatting sqref="H4:O8">
    <cfRule type="cellIs" dxfId="4" priority="2" operator="equal">
      <formula>0</formula>
    </cfRule>
  </conditionalFormatting>
  <conditionalFormatting sqref="P4:P8">
    <cfRule type="cellIs" dxfId="3" priority="1" operator="equal">
      <formula>0</formula>
    </cfRule>
  </conditionalFormatting>
  <dataValidations xWindow="1387" yWindow="233" count="4">
    <dataValidation type="whole" allowBlank="1" showInputMessage="1" showErrorMessage="1" sqref="B4:B6">
      <formula1>180</formula1>
      <formula2>1500</formula2>
    </dataValidation>
    <dataValidation type="whole" allowBlank="1" showInputMessage="1" showErrorMessage="1" sqref="C4:C8">
      <formula1>45</formula1>
      <formula2>350</formula2>
    </dataValidation>
    <dataValidation type="whole" allowBlank="1" showInputMessage="1" showErrorMessage="1" sqref="F4:F8">
      <formula1>3</formula1>
      <formula2>18</formula2>
    </dataValidation>
    <dataValidation allowBlank="1" showInputMessage="1" showErrorMessage="1" prompt="Не учитывает возможное уменьшение дна" sqref="M3"/>
  </dataValidations>
  <pageMargins left="0.7" right="0.7" top="0.75" bottom="0.75" header="0.3" footer="0.3"/>
  <pageSetup paperSize="9" scale="71" orientation="landscape" r:id="rId1"/>
  <colBreaks count="1" manualBreakCount="1">
    <brk id="15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1387" yWindow="233" count="3">
        <x14:dataValidation type="list" allowBlank="1" showInputMessage="1" showErrorMessage="1">
          <x14:formula1>
            <xm:f>Данные!$A$3:$A$15</xm:f>
          </x14:formula1>
          <xm:sqref>A4:A8</xm:sqref>
        </x14:dataValidation>
        <x14:dataValidation type="list" allowBlank="1" showInputMessage="1" showErrorMessage="1">
          <x14:formula1>
            <xm:f>Данные!$C$3:$C$4</xm:f>
          </x14:formula1>
          <xm:sqref>E4:E8</xm:sqref>
        </x14:dataValidation>
        <x14:dataValidation type="list" allowBlank="1" showInputMessage="1" showErrorMessage="1">
          <x14:formula1>
            <xm:f>Данные!$B$3:$B$5</xm:f>
          </x14:formula1>
          <xm:sqref>D4:D8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5"/>
  <sheetViews>
    <sheetView tabSelected="1" zoomScale="90" zoomScaleNormal="90" workbookViewId="0">
      <selection activeCell="F5" sqref="F5"/>
    </sheetView>
  </sheetViews>
  <sheetFormatPr defaultRowHeight="15" x14ac:dyDescent="0.25"/>
  <cols>
    <col min="1" max="1" width="15.85546875" customWidth="1"/>
    <col min="2" max="2" width="9.5703125" customWidth="1"/>
    <col min="3" max="3" width="9.140625" customWidth="1"/>
    <col min="4" max="4" width="13.140625" customWidth="1"/>
    <col min="5" max="5" width="11.140625" customWidth="1"/>
    <col min="6" max="6" width="12.28515625" customWidth="1"/>
    <col min="7" max="7" width="12.5703125" customWidth="1"/>
    <col min="8" max="9" width="11.7109375" customWidth="1"/>
    <col min="10" max="10" width="10.7109375" customWidth="1"/>
    <col min="11" max="11" width="9.28515625" customWidth="1"/>
    <col min="12" max="12" width="10.42578125" customWidth="1"/>
    <col min="13" max="13" width="11.85546875" customWidth="1"/>
    <col min="14" max="14" width="9.42578125" bestFit="1" customWidth="1"/>
    <col min="15" max="15" width="2.5703125" customWidth="1"/>
  </cols>
  <sheetData>
    <row r="1" spans="1:23" ht="45" customHeight="1" thickBot="1" x14ac:dyDescent="0.65">
      <c r="A1" s="9" t="s">
        <v>24</v>
      </c>
    </row>
    <row r="2" spans="1:23" ht="24" customHeight="1" thickBot="1" x14ac:dyDescent="0.3">
      <c r="A2" s="81" t="s">
        <v>14</v>
      </c>
      <c r="B2" s="81"/>
      <c r="C2" s="81"/>
      <c r="D2" s="81"/>
      <c r="E2" s="81"/>
      <c r="F2" s="83" t="s">
        <v>16</v>
      </c>
      <c r="G2" s="84"/>
      <c r="H2" s="84"/>
      <c r="I2" s="84"/>
      <c r="J2" s="84"/>
      <c r="K2" s="84"/>
      <c r="L2" s="84"/>
      <c r="M2" s="84"/>
      <c r="N2" s="85"/>
    </row>
    <row r="3" spans="1:23" ht="75.75" customHeight="1" thickBot="1" x14ac:dyDescent="0.35">
      <c r="A3" s="7" t="s">
        <v>20</v>
      </c>
      <c r="B3" s="8" t="s">
        <v>0</v>
      </c>
      <c r="C3" s="8" t="s">
        <v>9</v>
      </c>
      <c r="D3" s="8" t="s">
        <v>1</v>
      </c>
      <c r="E3" s="73" t="s">
        <v>6</v>
      </c>
      <c r="F3" s="53" t="s">
        <v>10</v>
      </c>
      <c r="G3" s="54" t="s">
        <v>11</v>
      </c>
      <c r="H3" s="55" t="s">
        <v>21</v>
      </c>
      <c r="I3" s="56" t="s">
        <v>12</v>
      </c>
      <c r="J3" s="57" t="s">
        <v>19</v>
      </c>
      <c r="K3" s="54" t="s">
        <v>8</v>
      </c>
      <c r="L3" s="57" t="s">
        <v>17</v>
      </c>
      <c r="M3" s="58" t="s">
        <v>18</v>
      </c>
      <c r="N3" s="59" t="s">
        <v>22</v>
      </c>
      <c r="O3" s="2"/>
      <c r="P3" s="2"/>
      <c r="Q3" s="2"/>
      <c r="R3" s="2"/>
      <c r="S3" s="2"/>
      <c r="T3" s="2"/>
      <c r="U3" s="2"/>
      <c r="V3" s="2"/>
      <c r="W3" s="2"/>
    </row>
    <row r="4" spans="1:23" ht="36" customHeight="1" x14ac:dyDescent="0.3">
      <c r="A4" s="11">
        <v>450</v>
      </c>
      <c r="B4" s="47">
        <v>564</v>
      </c>
      <c r="C4" s="12">
        <v>120</v>
      </c>
      <c r="D4" s="12">
        <v>16</v>
      </c>
      <c r="E4" s="15">
        <v>4</v>
      </c>
      <c r="F4" s="16">
        <f>IF(B4&gt;0, B4-16-2*D4, 0)</f>
        <v>516</v>
      </c>
      <c r="G4" s="17">
        <f>C4-E4</f>
        <v>116</v>
      </c>
      <c r="H4" s="18">
        <f>IF(D4&gt;0, A4-10, 0)</f>
        <v>440</v>
      </c>
      <c r="I4" s="19">
        <f>IF(E4&gt;0, C4-E4, 0)</f>
        <v>116</v>
      </c>
      <c r="J4" s="20">
        <f>IF(F4&gt;0, B4-16, 0)</f>
        <v>548</v>
      </c>
      <c r="K4" s="21">
        <f>IF(G4&gt;0,H4, 0)</f>
        <v>440</v>
      </c>
      <c r="L4" s="20">
        <f>IF(H4&gt;0,F4+2*D4, 0)</f>
        <v>548</v>
      </c>
      <c r="M4" s="22">
        <f>IF(I4&gt;0, C4+33, 0)</f>
        <v>153</v>
      </c>
      <c r="N4" s="52">
        <f>((((H4*2/1000)*(I4/1000)+(F4*2/1000)*(G4/1000))*(D4/1000))+(J4/1000)*(K4/1000)*(E4/1000))*780</f>
        <v>3.5202585600000003</v>
      </c>
      <c r="O4" s="4"/>
      <c r="P4" s="4"/>
      <c r="Q4" s="4"/>
      <c r="R4" s="4"/>
      <c r="S4" s="4"/>
      <c r="T4" s="4"/>
      <c r="U4" s="4"/>
      <c r="V4" s="2"/>
      <c r="W4" s="2"/>
    </row>
    <row r="5" spans="1:23" ht="36" customHeight="1" x14ac:dyDescent="0.3">
      <c r="A5" s="23"/>
      <c r="B5" s="48"/>
      <c r="C5" s="24"/>
      <c r="D5" s="24"/>
      <c r="E5" s="27"/>
      <c r="F5" s="16">
        <f t="shared" ref="F5:F8" si="0">IF(B5&gt;0, B5-16-2*D5, 0)</f>
        <v>0</v>
      </c>
      <c r="G5" s="17">
        <f t="shared" ref="G5:G8" si="1">C5-E5</f>
        <v>0</v>
      </c>
      <c r="H5" s="18">
        <f t="shared" ref="H5:H8" si="2">IF(D5&gt;0, A5-10, 0)</f>
        <v>0</v>
      </c>
      <c r="I5" s="19">
        <f t="shared" ref="I5:I8" si="3">IF(E5&gt;0, C5-E5, 0)</f>
        <v>0</v>
      </c>
      <c r="J5" s="20">
        <f t="shared" ref="J5:J8" si="4">IF(F5&gt;0, B5-16, 0)</f>
        <v>0</v>
      </c>
      <c r="K5" s="21">
        <f t="shared" ref="K5:K8" si="5">IF(G5&gt;0,H5, 0)</f>
        <v>0</v>
      </c>
      <c r="L5" s="20">
        <f t="shared" ref="L5:L8" si="6">IF(H5&gt;0,F5+2*D5, 0)</f>
        <v>0</v>
      </c>
      <c r="M5" s="22">
        <f t="shared" ref="M5:M8" si="7">IF(I5&gt;0, C5+33, 0)</f>
        <v>0</v>
      </c>
      <c r="N5" s="50">
        <f>((((H5*2/1000)*(I5/1000)+(F5*2/1000)*(G5/1000))*(D5/1000))+(J5/1000)*(K5/1000)*(E5/1000))*780</f>
        <v>0</v>
      </c>
      <c r="O5" s="4"/>
      <c r="P5" s="4"/>
      <c r="Q5" s="4"/>
      <c r="R5" s="4"/>
      <c r="S5" s="4"/>
      <c r="T5" s="4"/>
      <c r="U5" s="4"/>
      <c r="V5" s="2"/>
      <c r="W5" s="2"/>
    </row>
    <row r="6" spans="1:23" ht="36" customHeight="1" x14ac:dyDescent="0.3">
      <c r="A6" s="23"/>
      <c r="B6" s="48"/>
      <c r="C6" s="24"/>
      <c r="D6" s="24"/>
      <c r="E6" s="27"/>
      <c r="F6" s="16">
        <f t="shared" si="0"/>
        <v>0</v>
      </c>
      <c r="G6" s="17">
        <f t="shared" si="1"/>
        <v>0</v>
      </c>
      <c r="H6" s="18">
        <f t="shared" si="2"/>
        <v>0</v>
      </c>
      <c r="I6" s="19">
        <f t="shared" si="3"/>
        <v>0</v>
      </c>
      <c r="J6" s="20">
        <f t="shared" si="4"/>
        <v>0</v>
      </c>
      <c r="K6" s="21">
        <f t="shared" si="5"/>
        <v>0</v>
      </c>
      <c r="L6" s="20">
        <f t="shared" si="6"/>
        <v>0</v>
      </c>
      <c r="M6" s="22">
        <f t="shared" si="7"/>
        <v>0</v>
      </c>
      <c r="N6" s="50">
        <f>((((H6*2/1000)*(I6/1000)+(F6*2/1000)*(G6/1000))*(D6/1000))+(J6/1000)*(K6/1000)*(E6/1000))*780</f>
        <v>0</v>
      </c>
      <c r="O6" s="4"/>
      <c r="P6" s="4"/>
      <c r="Q6" s="4"/>
      <c r="R6" s="4"/>
      <c r="S6" s="4"/>
      <c r="T6" s="4"/>
      <c r="U6" s="4"/>
      <c r="V6" s="2"/>
      <c r="W6" s="2"/>
    </row>
    <row r="7" spans="1:23" ht="36" customHeight="1" x14ac:dyDescent="0.3">
      <c r="A7" s="23"/>
      <c r="B7" s="48"/>
      <c r="C7" s="24"/>
      <c r="D7" s="24"/>
      <c r="E7" s="27"/>
      <c r="F7" s="16">
        <f t="shared" si="0"/>
        <v>0</v>
      </c>
      <c r="G7" s="17">
        <f t="shared" si="1"/>
        <v>0</v>
      </c>
      <c r="H7" s="18">
        <f t="shared" si="2"/>
        <v>0</v>
      </c>
      <c r="I7" s="19">
        <f t="shared" si="3"/>
        <v>0</v>
      </c>
      <c r="J7" s="20">
        <f t="shared" si="4"/>
        <v>0</v>
      </c>
      <c r="K7" s="21">
        <f t="shared" si="5"/>
        <v>0</v>
      </c>
      <c r="L7" s="20">
        <f t="shared" si="6"/>
        <v>0</v>
      </c>
      <c r="M7" s="22">
        <f t="shared" si="7"/>
        <v>0</v>
      </c>
      <c r="N7" s="50">
        <f>((((H7*2/1000)*(I7/1000)+(F7*2/1000)*(G7/1000))*(D7/1000))+(J7/1000)*(K7/1000)*(E7/1000))*780</f>
        <v>0</v>
      </c>
      <c r="O7" s="4"/>
      <c r="P7" s="4"/>
      <c r="Q7" s="4"/>
      <c r="R7" s="4"/>
      <c r="S7" s="4"/>
      <c r="T7" s="4"/>
      <c r="U7" s="4"/>
      <c r="V7" s="2"/>
      <c r="W7" s="2"/>
    </row>
    <row r="8" spans="1:23" ht="36" customHeight="1" thickBot="1" x14ac:dyDescent="0.35">
      <c r="A8" s="35"/>
      <c r="B8" s="49"/>
      <c r="C8" s="36"/>
      <c r="D8" s="36"/>
      <c r="E8" s="39"/>
      <c r="F8" s="74">
        <f t="shared" si="0"/>
        <v>0</v>
      </c>
      <c r="G8" s="75">
        <f t="shared" si="1"/>
        <v>0</v>
      </c>
      <c r="H8" s="76">
        <f t="shared" si="2"/>
        <v>0</v>
      </c>
      <c r="I8" s="77">
        <f t="shared" si="3"/>
        <v>0</v>
      </c>
      <c r="J8" s="78">
        <f t="shared" si="4"/>
        <v>0</v>
      </c>
      <c r="K8" s="79">
        <f t="shared" si="5"/>
        <v>0</v>
      </c>
      <c r="L8" s="78">
        <f t="shared" si="6"/>
        <v>0</v>
      </c>
      <c r="M8" s="80">
        <f t="shared" si="7"/>
        <v>0</v>
      </c>
      <c r="N8" s="51">
        <f>((((H8*2/1000)*(I8/1000)+(F8*2/1000)*(G8/1000))*(D8/1000))+(J8/1000)*(K8/1000)*(E8/1000))*780</f>
        <v>0</v>
      </c>
      <c r="O8" s="4"/>
      <c r="P8" s="4"/>
      <c r="Q8" s="4"/>
      <c r="R8" s="4"/>
      <c r="S8" s="4"/>
      <c r="T8" s="4"/>
      <c r="U8" s="4"/>
      <c r="V8" s="2"/>
      <c r="W8" s="2"/>
    </row>
    <row r="9" spans="1:23" ht="15.75" customHeight="1" thickBot="1" x14ac:dyDescent="0.35">
      <c r="A9" s="4"/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2"/>
      <c r="W9" s="2"/>
    </row>
    <row r="10" spans="1:23" ht="36" customHeight="1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60"/>
      <c r="L10" s="61"/>
      <c r="M10" s="61"/>
      <c r="N10" s="62"/>
      <c r="O10" s="4"/>
      <c r="P10" s="4"/>
      <c r="Q10" s="4"/>
      <c r="R10" s="4"/>
      <c r="S10" s="4"/>
      <c r="T10" s="4"/>
      <c r="U10" s="4"/>
      <c r="V10" s="2"/>
      <c r="W10" s="2"/>
    </row>
    <row r="11" spans="1:23" ht="54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/>
      <c r="L11" s="64"/>
      <c r="M11" s="64"/>
      <c r="N11" s="65"/>
      <c r="O11" s="4"/>
      <c r="P11" s="4"/>
      <c r="Q11" s="4"/>
      <c r="R11" s="4"/>
      <c r="S11" s="4"/>
      <c r="T11" s="4"/>
      <c r="U11" s="4"/>
      <c r="V11" s="2"/>
      <c r="W11" s="2"/>
    </row>
    <row r="12" spans="1:23" ht="57.75" customHeight="1" x14ac:dyDescent="0.3">
      <c r="A12" s="4"/>
      <c r="B12" s="4"/>
      <c r="C12" s="4"/>
      <c r="D12" s="4"/>
      <c r="E12" s="4"/>
      <c r="F12" s="4"/>
      <c r="G12" s="4"/>
      <c r="I12" s="4"/>
      <c r="J12" s="4"/>
      <c r="K12" s="63"/>
      <c r="L12" s="64"/>
      <c r="M12" s="64"/>
      <c r="N12" s="65"/>
      <c r="O12" s="4"/>
      <c r="P12" s="4"/>
      <c r="Q12" s="4"/>
      <c r="R12" s="4"/>
      <c r="S12" s="4"/>
      <c r="T12" s="4"/>
      <c r="U12" s="4"/>
      <c r="V12" s="2"/>
      <c r="W12" s="2"/>
    </row>
    <row r="13" spans="1:23" ht="54.75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66"/>
      <c r="L13" s="67"/>
      <c r="M13" s="68"/>
      <c r="N13" s="69"/>
      <c r="O13" s="2"/>
      <c r="P13" s="2"/>
      <c r="Q13" s="2"/>
      <c r="R13" s="2"/>
      <c r="S13" s="2"/>
      <c r="T13" s="2"/>
      <c r="U13" s="2"/>
      <c r="V13" s="2"/>
      <c r="W13" s="2"/>
    </row>
    <row r="14" spans="1:23" ht="31.5" customHeight="1" thickBo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70"/>
      <c r="L14" s="71"/>
      <c r="M14" s="71"/>
      <c r="N14" s="72"/>
      <c r="O14" s="2"/>
      <c r="P14" s="2"/>
      <c r="Q14" s="2"/>
      <c r="R14" s="2"/>
      <c r="S14" s="2"/>
      <c r="T14" s="2"/>
      <c r="U14" s="2"/>
      <c r="V14" s="2"/>
      <c r="W14" s="2"/>
    </row>
    <row r="15" spans="1:23" ht="59.25" customHeight="1" x14ac:dyDescent="0.35">
      <c r="A15" s="2" t="s">
        <v>23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36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36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36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36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6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36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6.5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6.5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6.5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6.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6.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6.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6.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6.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6.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6.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6.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6.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6.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6.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</sheetData>
  <sheetProtection password="EA48" sheet="1" objects="1" scenarios="1"/>
  <mergeCells count="2">
    <mergeCell ref="A2:E2"/>
    <mergeCell ref="F2:N2"/>
  </mergeCells>
  <conditionalFormatting sqref="G4:G8">
    <cfRule type="cellIs" dxfId="2" priority="3" operator="equal">
      <formula>0</formula>
    </cfRule>
  </conditionalFormatting>
  <conditionalFormatting sqref="F4:M8">
    <cfRule type="cellIs" dxfId="1" priority="2" operator="equal">
      <formula>0</formula>
    </cfRule>
  </conditionalFormatting>
  <conditionalFormatting sqref="N4:N8">
    <cfRule type="cellIs" dxfId="0" priority="1" operator="equal">
      <formula>0</formula>
    </cfRule>
  </conditionalFormatting>
  <dataValidations count="4">
    <dataValidation allowBlank="1" showInputMessage="1" showErrorMessage="1" prompt="Не учитывает возможное уменьшение дна" sqref="K3"/>
    <dataValidation type="whole" allowBlank="1" showInputMessage="1" showErrorMessage="1" sqref="E4:E8">
      <formula1>3</formula1>
      <formula2>18</formula2>
    </dataValidation>
    <dataValidation type="whole" allowBlank="1" showInputMessage="1" showErrorMessage="1" sqref="C4:C8">
      <formula1>45</formula1>
      <formula2>350</formula2>
    </dataValidation>
    <dataValidation type="whole" allowBlank="1" showInputMessage="1" showErrorMessage="1" sqref="B4:B6">
      <formula1>180</formula1>
      <formula2>1500</formula2>
    </dataValidation>
  </dataValidations>
  <pageMargins left="0.7" right="0.7" top="0.75" bottom="0.75" header="0.3" footer="0.3"/>
  <pageSetup paperSize="9" scale="79" orientation="landscape" r:id="rId1"/>
  <colBreaks count="1" manualBreakCount="1">
    <brk id="13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Данные!$B$3:$B$5</xm:f>
          </x14:formula1>
          <xm:sqref>D4:D8</xm:sqref>
        </x14:dataValidation>
        <x14:dataValidation type="list" allowBlank="1" showInputMessage="1" showErrorMessage="1">
          <x14:formula1>
            <xm:f>Данные!$A$3:$A$15</xm:f>
          </x14:formula1>
          <xm:sqref>A4:A8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I4" sqref="I4"/>
    </sheetView>
  </sheetViews>
  <sheetFormatPr defaultRowHeight="15" x14ac:dyDescent="0.25"/>
  <cols>
    <col min="1" max="1" width="15.28515625" customWidth="1"/>
    <col min="3" max="3" width="20.7109375" customWidth="1"/>
    <col min="4" max="4" width="18" customWidth="1"/>
  </cols>
  <sheetData>
    <row r="2" spans="1:4" ht="82.5" x14ac:dyDescent="0.25">
      <c r="A2" s="3" t="s">
        <v>5</v>
      </c>
      <c r="B2" s="3" t="s">
        <v>1</v>
      </c>
      <c r="C2" s="3" t="s">
        <v>2</v>
      </c>
      <c r="D2" s="3" t="s">
        <v>6</v>
      </c>
    </row>
    <row r="3" spans="1:4" ht="30" x14ac:dyDescent="0.25">
      <c r="A3" s="5">
        <v>250</v>
      </c>
      <c r="B3" s="5">
        <v>12</v>
      </c>
      <c r="C3" s="1" t="s">
        <v>3</v>
      </c>
    </row>
    <row r="4" spans="1:4" ht="30" x14ac:dyDescent="0.25">
      <c r="A4" s="5">
        <v>280</v>
      </c>
      <c r="B4" s="5">
        <v>15</v>
      </c>
      <c r="C4" s="1" t="s">
        <v>4</v>
      </c>
    </row>
    <row r="5" spans="1:4" x14ac:dyDescent="0.25">
      <c r="A5" s="5">
        <v>300</v>
      </c>
      <c r="B5" s="5">
        <v>16</v>
      </c>
      <c r="C5" s="5"/>
    </row>
    <row r="6" spans="1:4" x14ac:dyDescent="0.25">
      <c r="A6" s="5">
        <v>320</v>
      </c>
    </row>
    <row r="7" spans="1:4" x14ac:dyDescent="0.25">
      <c r="A7" s="5">
        <v>350</v>
      </c>
    </row>
    <row r="8" spans="1:4" x14ac:dyDescent="0.25">
      <c r="A8" s="5">
        <v>380</v>
      </c>
    </row>
    <row r="9" spans="1:4" x14ac:dyDescent="0.25">
      <c r="A9" s="5">
        <v>400</v>
      </c>
    </row>
    <row r="10" spans="1:4" x14ac:dyDescent="0.25">
      <c r="A10" s="5">
        <v>420</v>
      </c>
    </row>
    <row r="11" spans="1:4" x14ac:dyDescent="0.25">
      <c r="A11" s="5">
        <v>450</v>
      </c>
    </row>
    <row r="12" spans="1:4" x14ac:dyDescent="0.25">
      <c r="A12" s="5">
        <v>480</v>
      </c>
    </row>
    <row r="13" spans="1:4" x14ac:dyDescent="0.25">
      <c r="A13" s="5">
        <v>500</v>
      </c>
    </row>
    <row r="14" spans="1:4" x14ac:dyDescent="0.25">
      <c r="A14" s="5">
        <v>520</v>
      </c>
    </row>
    <row r="15" spans="1:4" x14ac:dyDescent="0.25">
      <c r="A15" s="5">
        <v>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Quadro дно в паз</vt:lpstr>
      <vt:lpstr>Quadro накладное дно</vt:lpstr>
      <vt:lpstr>Данные</vt:lpstr>
      <vt:lpstr>'Quadro дно в паз'!Область_печати</vt:lpstr>
      <vt:lpstr>'Quadro накладное дно'!Область_печати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</dc:creator>
  <cp:lastModifiedBy>admin</cp:lastModifiedBy>
  <cp:lastPrinted>2016-12-19T14:24:36Z</cp:lastPrinted>
  <dcterms:created xsi:type="dcterms:W3CDTF">2016-12-19T07:02:09Z</dcterms:created>
  <dcterms:modified xsi:type="dcterms:W3CDTF">2017-01-30T13:32:37Z</dcterms:modified>
</cp:coreProperties>
</file>