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8867B365-D8BF-4B88-9116-DB00E741D281}" xr6:coauthVersionLast="45" xr6:coauthVersionMax="45" xr10:uidLastSave="{00000000-0000-0000-0000-000000000000}"/>
  <workbookProtection workbookPassword="99CA" lockStructure="1"/>
  <bookViews>
    <workbookView xWindow="-120" yWindow="-120" windowWidth="20730" windowHeight="11310" activeTab="1" xr2:uid="{00000000-000D-0000-FFFF-FFFF00000000}"/>
  </bookViews>
  <sheets>
    <sheet name="Двухдверный шкаф" sheetId="1" r:id="rId1"/>
    <sheet name="Трехдверный шкаф" sheetId="4" r:id="rId2"/>
    <sheet name="Вводные данные" sheetId="2" state="hidden" r:id="rId3"/>
  </sheets>
  <definedNames>
    <definedName name="_2_х_дверный_или_3_х_дверный" localSheetId="1">'Трехдверный шкаф'!$T$9</definedName>
    <definedName name="_2_х_дверный_или_3_х_дверный">'Двухдверный шкаф'!$T$9</definedName>
    <definedName name="LD" localSheetId="1">'Трехдверный шкаф'!$M$35</definedName>
    <definedName name="LD">'Двухдверный шкаф'!$M$35</definedName>
    <definedName name="БоковинаМалая">'Двухдверный шкаф'!$M$23</definedName>
    <definedName name="высота_с_кромкой__мм" localSheetId="1">'Трехдверный шкаф'!$M$19</definedName>
    <definedName name="высота_с_кромкой__мм">'Двухдверный шкаф'!$M$19</definedName>
    <definedName name="Высота_цоколя" localSheetId="1">'Трехдверный шкаф'!$T$10</definedName>
    <definedName name="Высота_цоколя">'Двухдверный шкаф'!$T$10</definedName>
    <definedName name="Высота_цоколя_мм" localSheetId="1">'Трехдверный шкаф'!$M$6</definedName>
    <definedName name="Высота_цоколя_мм">'Двухдверный шкаф'!$M$6</definedName>
    <definedName name="Высота_шкафа" localSheetId="1">'Трехдверный шкаф'!$T$1</definedName>
    <definedName name="Высота_шкафа">'Двухдверный шкаф'!$T$1</definedName>
    <definedName name="Высота_шкафа_мм" localSheetId="1">'Трехдверный шкаф'!$M$2</definedName>
    <definedName name="Высота_шкафа_мм">'Двухдверный шкаф'!$M$2</definedName>
    <definedName name="ВысотаДвери" localSheetId="1">'Трехдверный шкаф'!$T$17</definedName>
    <definedName name="ВысотаДвери">'Двухдверный шкаф'!$T$17</definedName>
    <definedName name="глубина_с_кромкой__мм" localSheetId="1">'Трехдверный шкаф'!$M$29</definedName>
    <definedName name="глубина_с_кромкой__мм">'Двухдверный шкаф'!$M$29</definedName>
    <definedName name="Глубина_шкафа" localSheetId="1">'Трехдверный шкаф'!$T$2</definedName>
    <definedName name="Глубина_шкафа">'Двухдверный шкаф'!$T$2</definedName>
    <definedName name="Глубина_шкафа_мм" localSheetId="1">'Трехдверный шкаф'!$M$4</definedName>
    <definedName name="Глубина_шкафа_мм">'Двухдверный шкаф'!$M$4</definedName>
    <definedName name="Глубина1">'Трехдверный шкаф'!$M$23</definedName>
    <definedName name="Двери_наклад_внутр">'Вводные данные'!$C$1:$C$2</definedName>
    <definedName name="Двери_накладные_внутренние" localSheetId="1">'Трехдверный шкаф'!$M$13</definedName>
    <definedName name="Двери_накладные_внутренние">'Двухдверный шкаф'!$M$13</definedName>
    <definedName name="ДСП_МДФ">'Вводные данные'!$H$1:$H$2</definedName>
    <definedName name="Комплект_доводчиков_SilentSystem" localSheetId="1">'Трехдверный шкаф'!$M$40</definedName>
    <definedName name="Комплект_доводчиков_SilentSystem">'Двухдверный шкаф'!$M$39</definedName>
    <definedName name="Комплект_доводчиков_профилей" localSheetId="1">'Трехдверный шкаф'!$M$41</definedName>
    <definedName name="Комплект_доводчиков_профилей">'Двухдверный шкаф'!$M$40</definedName>
    <definedName name="Комплект_роликов" localSheetId="1">'Трехдверный шкаф'!$M$39</definedName>
    <definedName name="Комплект_роликов">'Двухдверный шкаф'!$M$38</definedName>
    <definedName name="Масса_Двери" localSheetId="1">'Трехдверный шкаф'!$M$20</definedName>
    <definedName name="Масса_Двери">'Двухдверный шкаф'!$M$20</definedName>
    <definedName name="Материал_двери" localSheetId="1">'Трехдверный шкаф'!$M$12</definedName>
    <definedName name="Материал_двери">'Двухдверный шкаф'!$M$12</definedName>
    <definedName name="Материал_двери__ДСП_или_МДФ" localSheetId="1">'Трехдверный шкаф'!$T$11</definedName>
    <definedName name="Материал_двери__ДСП_или_МДФ">'Двухдверный шкаф'!$T$11</definedName>
    <definedName name="Наложение">'Вводные данные'!$A$1:$A$40</definedName>
    <definedName name="Наложение__А_._В_случае_внутренних_дверей_размер__A__со_знаком____._Зазор_между_стойкой_и_дверью" localSheetId="1">'Трехдверный шкаф'!$T$6</definedName>
    <definedName name="Наложение__А_._В_случае_внутренних_дверей_размер__A__со_знаком____._Зазор_между_стойкой_и_дверью">'Двухдверный шкаф'!$T$6</definedName>
    <definedName name="Наложение_A__мм" localSheetId="1">'Трехдверный шкаф'!$M$7</definedName>
    <definedName name="Наложение_A__мм">'Двухдверный шкаф'!$M$7</definedName>
    <definedName name="Недооткрывание">'Вводные данные'!$J$1:$J$2</definedName>
    <definedName name="Недооткрывание_34_68_мм" localSheetId="1">'Трехдверный шкаф'!$M$11</definedName>
    <definedName name="Недооткрывание_34_68_мм">'Двухдверный шкаф'!$M$11</definedName>
    <definedName name="Перехлест">'Вводные данные'!$F$1:$F$7</definedName>
    <definedName name="Перехлест_двери_мм" localSheetId="1">'Трехдверный шкаф'!$M$10</definedName>
    <definedName name="Перехлест_двери_мм">'Двухдверный шкаф'!$M$10</definedName>
    <definedName name="Размер_EB" localSheetId="1">'Трехдверный шкаф'!$T$8</definedName>
    <definedName name="Размер_EB">'Двухдверный шкаф'!$T$8</definedName>
    <definedName name="Толщина" localSheetId="1">'Трехдверный шкаф'!$T$7</definedName>
    <definedName name="Толщина">'Двухдверный шкаф'!$T$7</definedName>
    <definedName name="Толщина_большей_боковины" localSheetId="1">'Трехдверный шкаф'!$T$5</definedName>
    <definedName name="Толщина_большей_боковины">'Двухдверный шкаф'!$T$5</definedName>
    <definedName name="Толщина_двери" localSheetId="1">'Трехдверный шкаф'!$T$7</definedName>
    <definedName name="Толщина_двери">'Двухдверный шкаф'!$T$7</definedName>
    <definedName name="Толщина_каждой_боковины_мм" localSheetId="1">'Трехдверный шкаф'!$M$5</definedName>
    <definedName name="Толщина_каждой_боковины_мм">'Двухдверный шкаф'!$M$5</definedName>
    <definedName name="Толщина_каждой_двери_мм" localSheetId="1">'Трехдверный шкаф'!$M$8</definedName>
    <definedName name="Толщина_каждой_двери_мм">'Двухдверный шкаф'!$M$8</definedName>
    <definedName name="Толщина_крыши_дна_мм" localSheetId="1">'Трехдверный шкаф'!$M$9</definedName>
    <definedName name="Толщина_крыши_дна_мм">'Двухдверный шкаф'!$M$9</definedName>
    <definedName name="Толщина_меньшей_боковины" localSheetId="1">'Трехдверный шкаф'!$T$4</definedName>
    <definedName name="Толщина_меньшей_боковины">'Двухдверный шкаф'!$T$4</definedName>
    <definedName name="ТолщинаДвери">'Вводные данные'!$L$1:$L$23</definedName>
    <definedName name="Ширина_крыши" localSheetId="1">'Трехдверный шкаф'!$M$28</definedName>
    <definedName name="Ширина_крыши">'Двухдверный шкаф'!$M$28</definedName>
    <definedName name="Ширина_профиля" localSheetId="1">'Трехдверный шкаф'!$M$34</definedName>
    <definedName name="Ширина_профиля">'Двухдверный шкаф'!$M$34</definedName>
    <definedName name="ширина_с_кромкой__мм" localSheetId="1">'Трехдверный шкаф'!$M$18</definedName>
    <definedName name="ширина_с_кромкой__мм">'Двухдверный шкаф'!$M$18</definedName>
    <definedName name="Ширина_шкафа" localSheetId="1">'Трехдверный шкаф'!$T$3</definedName>
    <definedName name="Ширина_шкафа">'Двухдверный шкаф'!$T$3</definedName>
    <definedName name="Ширина_шкафа_мм" localSheetId="1">'Трехдверный шкаф'!$M$3</definedName>
    <definedName name="Ширина_шкафа_мм">'Двухдверный шкаф'!$M$3</definedName>
    <definedName name="ШиринаДвери" localSheetId="1">'Трехдверный шкаф'!$T$16</definedName>
    <definedName name="ШиринаДвери">'Двухдверный шкаф'!$T$16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4" l="1"/>
  <c r="M16" i="1"/>
  <c r="M18" i="1" l="1"/>
  <c r="M19" i="1" l="1"/>
  <c r="M18" i="4"/>
  <c r="M31" i="4"/>
  <c r="M31" i="1"/>
  <c r="M22" i="4" l="1"/>
  <c r="M28" i="4" l="1"/>
  <c r="M25" i="4"/>
  <c r="M19" i="4"/>
  <c r="M34" i="4" l="1"/>
  <c r="M33" i="4"/>
  <c r="M36" i="4"/>
  <c r="M35" i="4"/>
  <c r="M41" i="4"/>
  <c r="M20" i="4"/>
  <c r="M23" i="4" s="1"/>
  <c r="M26" i="4" s="1"/>
  <c r="M44" i="4"/>
  <c r="M43" i="4"/>
  <c r="M39" i="4" l="1"/>
  <c r="M40" i="4"/>
  <c r="M26" i="1"/>
  <c r="M28" i="1"/>
  <c r="M25" i="1"/>
  <c r="M22" i="1"/>
  <c r="M34" i="1" l="1"/>
  <c r="M33" i="1"/>
  <c r="M43" i="1"/>
  <c r="M35" i="1"/>
  <c r="M29" i="4"/>
  <c r="M32" i="4" s="1"/>
  <c r="M20" i="1"/>
  <c r="M23" i="1" s="1"/>
  <c r="M42" i="1"/>
  <c r="M40" i="1"/>
  <c r="M29" i="1" l="1"/>
  <c r="M32" i="1" s="1"/>
  <c r="M38" i="1"/>
  <c r="M39" i="1"/>
</calcChain>
</file>

<file path=xl/sharedStrings.xml><?xml version="1.0" encoding="utf-8"?>
<sst xmlns="http://schemas.openxmlformats.org/spreadsheetml/2006/main" count="100" uniqueCount="50">
  <si>
    <t>Высота шкафа,мм</t>
  </si>
  <si>
    <t>Ширина шкафа,мм</t>
  </si>
  <si>
    <t>Толщина каждой двери,мм</t>
  </si>
  <si>
    <t>Толщина каждой боковины,мм</t>
  </si>
  <si>
    <t>Глубина шкафа,мм</t>
  </si>
  <si>
    <t>Толщина крыши,дна,мм</t>
  </si>
  <si>
    <t>Перехлест двери,мм</t>
  </si>
  <si>
    <t>Недооткрывание 34/68 мм</t>
  </si>
  <si>
    <t xml:space="preserve">Материал двери </t>
  </si>
  <si>
    <t>Наложение A, мм</t>
  </si>
  <si>
    <t>Расчетные размеры</t>
  </si>
  <si>
    <t>Высота цоколя,мм (от 60 мм)</t>
  </si>
  <si>
    <t>Двери накладные</t>
  </si>
  <si>
    <t>Двери накладные/внутренние</t>
  </si>
  <si>
    <t>Двери внутренние</t>
  </si>
  <si>
    <t xml:space="preserve">Дверь </t>
  </si>
  <si>
    <t>ширина с кромкой, мм</t>
  </si>
  <si>
    <t>высота с кромкой, мм</t>
  </si>
  <si>
    <r>
      <t xml:space="preserve">Масса, кг, </t>
    </r>
    <r>
      <rPr>
        <sz val="10"/>
        <color rgb="FFFF0000"/>
        <rFont val="Calibri"/>
        <family val="2"/>
        <charset val="204"/>
        <scheme val="minor"/>
      </rPr>
      <t>ориетировочно!Требуется контрольное взвешивание</t>
    </r>
  </si>
  <si>
    <t>ДСП</t>
  </si>
  <si>
    <t>МДФ</t>
  </si>
  <si>
    <t>Боковина 1</t>
  </si>
  <si>
    <t>глубина с кромкой, мм</t>
  </si>
  <si>
    <t>Боковина 2</t>
  </si>
  <si>
    <t>Крыша и дно</t>
  </si>
  <si>
    <t>Необходимые артикулы</t>
  </si>
  <si>
    <t>Комплект роликов</t>
  </si>
  <si>
    <t>Комплект доводчиков SilentSystem</t>
  </si>
  <si>
    <t>Комплект профилей</t>
  </si>
  <si>
    <t>Минимальное количество элементов быстрого монтажа для верхнего профиля</t>
  </si>
  <si>
    <t>Минимальное количество элементов быстрого монтажа для нижнего профиля</t>
  </si>
  <si>
    <r>
      <t xml:space="preserve">Параметры </t>
    </r>
    <r>
      <rPr>
        <b/>
        <u/>
        <sz val="11"/>
        <color theme="1"/>
        <rFont val="Calibri"/>
        <family val="2"/>
        <charset val="204"/>
        <scheme val="minor"/>
      </rPr>
      <t>2-х дверного</t>
    </r>
    <r>
      <rPr>
        <b/>
        <sz val="11"/>
        <color theme="1"/>
        <rFont val="Calibri"/>
        <family val="2"/>
        <charset val="204"/>
        <scheme val="minor"/>
      </rPr>
      <t xml:space="preserve"> шкафа</t>
    </r>
  </si>
  <si>
    <t>Внимание:Неуказанные размеры смотрите в каталоге!</t>
  </si>
  <si>
    <t>Ссылка на каталог</t>
  </si>
  <si>
    <t>Монтажная инструкция</t>
  </si>
  <si>
    <t>Видео по монтажу</t>
  </si>
  <si>
    <r>
      <t>Параметры 3</t>
    </r>
    <r>
      <rPr>
        <b/>
        <u/>
        <sz val="11"/>
        <color theme="1"/>
        <rFont val="Calibri"/>
        <family val="2"/>
        <charset val="204"/>
        <scheme val="minor"/>
      </rPr>
      <t>-х дверного</t>
    </r>
    <r>
      <rPr>
        <b/>
        <sz val="11"/>
        <color theme="1"/>
        <rFont val="Calibri"/>
        <family val="2"/>
        <charset val="204"/>
        <scheme val="minor"/>
      </rPr>
      <t xml:space="preserve"> шкафа</t>
    </r>
  </si>
  <si>
    <t xml:space="preserve">Крыша и дно </t>
  </si>
  <si>
    <t>глубина с кромкой, мм (вариант конструкции шкафа с задней стенкой внахлест)</t>
  </si>
  <si>
    <t>Внутренняя стойка (Количество зависит от ширины шкафа)</t>
  </si>
  <si>
    <t>глубина с кромкой, мм глубина с кромкой, мм (вариант конструкции шкафа с задней стенкой внахлест)</t>
  </si>
  <si>
    <t>Минимальный проем при открытой двери LD, мм</t>
  </si>
  <si>
    <t>Минимальный проем при открытой двери LD1, мм</t>
  </si>
  <si>
    <t>Минимальный проем при открытой двери LD2, мм</t>
  </si>
  <si>
    <t xml:space="preserve">Изображение корпуса схематическое! Недостающие размеры и присадку двери смотрите в каталоге. </t>
  </si>
  <si>
    <t xml:space="preserve">Недостающие размеры и присадку двери смотрите в каталоге. </t>
  </si>
  <si>
    <t xml:space="preserve">Изображение корпуса схематическое! </t>
  </si>
  <si>
    <t>Минимальная высота проема для установки шкафа,мм</t>
  </si>
  <si>
    <t>Профиль верхний в порезку, мм</t>
  </si>
  <si>
    <t>Профиль нижний в порезку,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</si>
</sst>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0" fillId="0" borderId="0" xfId="0" applyNumberFormat="1"/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5" fillId="0" borderId="0" xfId="0" applyFont="1"/>
    <xf numFmtId="0" fontId="7" fillId="0" borderId="0" xfId="1" applyAlignment="1" applyProtection="1"/>
    <xf numFmtId="0" fontId="4" fillId="0" borderId="1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3" borderId="1" xfId="0" applyFont="1" applyFill="1" applyBorder="1"/>
    <xf numFmtId="0" fontId="0" fillId="3" borderId="2" xfId="0" applyFill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0" fontId="0" fillId="2" borderId="4" xfId="0" applyFill="1" applyBorder="1" applyAlignment="1" applyProtection="1">
      <alignment horizontal="center" wrapText="1"/>
      <protection hidden="1"/>
    </xf>
    <xf numFmtId="0" fontId="2" fillId="2" borderId="11" xfId="0" applyFont="1" applyFill="1" applyBorder="1" applyAlignment="1" applyProtection="1">
      <alignment horizontal="center" vertical="top" wrapText="1"/>
      <protection locked="0" hidden="1"/>
    </xf>
    <xf numFmtId="0" fontId="2" fillId="2" borderId="4" xfId="0" applyFont="1" applyFill="1" applyBorder="1" applyAlignment="1" applyProtection="1">
      <alignment horizontal="center" vertical="top" wrapText="1"/>
      <protection hidden="1"/>
    </xf>
    <xf numFmtId="2" fontId="2" fillId="2" borderId="6" xfId="0" applyNumberFormat="1" applyFont="1" applyFill="1" applyBorder="1" applyAlignment="1" applyProtection="1">
      <alignment horizontal="center" vertical="top" wrapText="1"/>
      <protection hidden="1"/>
    </xf>
    <xf numFmtId="0" fontId="2" fillId="0" borderId="2" xfId="0" applyFont="1" applyBorder="1" applyAlignment="1" applyProtection="1">
      <alignment horizontal="center" vertical="top" wrapText="1"/>
      <protection locked="0" hidden="1"/>
    </xf>
    <xf numFmtId="0" fontId="2" fillId="0" borderId="4" xfId="0" applyFont="1" applyBorder="1" applyAlignment="1" applyProtection="1">
      <alignment horizontal="center" vertical="top" wrapText="1"/>
      <protection hidden="1"/>
    </xf>
    <xf numFmtId="0" fontId="2" fillId="0" borderId="6" xfId="0" applyFont="1" applyBorder="1" applyAlignment="1" applyProtection="1">
      <alignment horizontal="center" vertical="top" wrapText="1"/>
      <protection hidden="1"/>
    </xf>
    <xf numFmtId="0" fontId="2" fillId="0" borderId="2" xfId="0" applyFont="1" applyBorder="1" applyAlignment="1" applyProtection="1">
      <alignment horizontal="center" vertical="top" wrapText="1"/>
      <protection hidden="1"/>
    </xf>
    <xf numFmtId="0" fontId="2" fillId="0" borderId="14" xfId="0" applyFont="1" applyBorder="1" applyAlignment="1" applyProtection="1">
      <alignment horizontal="center" vertical="top" wrapText="1"/>
      <protection hidden="1"/>
    </xf>
    <xf numFmtId="0" fontId="0" fillId="0" borderId="9" xfId="0" applyBorder="1" applyAlignment="1" applyProtection="1">
      <alignment horizontal="center" wrapText="1"/>
      <protection hidden="1"/>
    </xf>
    <xf numFmtId="0" fontId="0" fillId="0" borderId="11" xfId="0" applyBorder="1" applyAlignment="1" applyProtection="1">
      <alignment horizontal="center" wrapText="1"/>
      <protection hidden="1"/>
    </xf>
    <xf numFmtId="0" fontId="0" fillId="0" borderId="4" xfId="0" applyNumberFormat="1" applyBorder="1" applyAlignment="1" applyProtection="1">
      <alignment horizontal="center" wrapText="1"/>
      <protection hidden="1"/>
    </xf>
    <xf numFmtId="0" fontId="0" fillId="0" borderId="4" xfId="0" applyBorder="1" applyAlignment="1" applyProtection="1">
      <alignment horizontal="center" wrapText="1"/>
      <protection hidden="1"/>
    </xf>
    <xf numFmtId="0" fontId="0" fillId="3" borderId="12" xfId="0" applyFill="1" applyBorder="1" applyAlignment="1">
      <alignment wrapText="1"/>
    </xf>
    <xf numFmtId="0" fontId="0" fillId="3" borderId="13" xfId="0" applyFill="1" applyBorder="1" applyAlignment="1" applyProtection="1">
      <alignment horizontal="center" wrapText="1"/>
      <protection locked="0" hidden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 applyProtection="1">
      <alignment horizontal="center" wrapText="1"/>
      <protection locked="0" hidden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 applyProtection="1">
      <alignment horizontal="center" wrapText="1"/>
      <protection locked="0" hidden="1"/>
    </xf>
    <xf numFmtId="0" fontId="0" fillId="0" borderId="0" xfId="0" applyAlignment="1">
      <alignment wrapText="1"/>
    </xf>
    <xf numFmtId="0" fontId="0" fillId="2" borderId="0" xfId="0" applyFill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1" fillId="0" borderId="8" xfId="0" applyFont="1" applyBorder="1" applyAlignment="1">
      <alignment wrapText="1"/>
    </xf>
    <xf numFmtId="0" fontId="0" fillId="2" borderId="9" xfId="0" applyFill="1" applyBorder="1" applyAlignment="1" applyProtection="1">
      <alignment horizontal="center" wrapText="1"/>
      <protection hidden="1"/>
    </xf>
    <xf numFmtId="0" fontId="2" fillId="2" borderId="2" xfId="0" applyFont="1" applyFill="1" applyBorder="1" applyAlignment="1" applyProtection="1">
      <alignment horizontal="center" vertical="top" wrapText="1"/>
      <protection locked="0" hidden="1"/>
    </xf>
    <xf numFmtId="0" fontId="2" fillId="0" borderId="6" xfId="0" applyNumberFormat="1" applyFont="1" applyBorder="1" applyAlignment="1" applyProtection="1">
      <alignment horizontal="center" vertical="top" wrapText="1"/>
      <protection hidden="1"/>
    </xf>
    <xf numFmtId="0" fontId="0" fillId="0" borderId="16" xfId="0" applyBorder="1" applyAlignment="1">
      <alignment wrapText="1"/>
    </xf>
    <xf numFmtId="0" fontId="0" fillId="0" borderId="13" xfId="0" applyBorder="1" applyAlignment="1" applyProtection="1">
      <alignment horizontal="center" wrapText="1"/>
      <protection hidden="1"/>
    </xf>
    <xf numFmtId="0" fontId="4" fillId="0" borderId="8" xfId="0" applyFont="1" applyBorder="1" applyAlignment="1">
      <alignment horizontal="left" vertical="top" wrapText="1"/>
    </xf>
    <xf numFmtId="0" fontId="2" fillId="0" borderId="9" xfId="0" applyFont="1" applyBorder="1" applyAlignment="1" applyProtection="1">
      <alignment horizontal="center" vertical="top" wrapText="1"/>
      <protection hidden="1"/>
    </xf>
    <xf numFmtId="0" fontId="4" fillId="0" borderId="5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485775</xdr:colOff>
      <xdr:row>28</xdr:row>
      <xdr:rowOff>328386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972175" cy="5848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485775</xdr:colOff>
      <xdr:row>32</xdr:row>
      <xdr:rowOff>66675</xdr:rowOff>
    </xdr:from>
    <xdr:to>
      <xdr:col>8</xdr:col>
      <xdr:colOff>209550</xdr:colOff>
      <xdr:row>44</xdr:row>
      <xdr:rowOff>19050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6934200"/>
          <a:ext cx="4600575" cy="2867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180975</xdr:rowOff>
    </xdr:from>
    <xdr:to>
      <xdr:col>8</xdr:col>
      <xdr:colOff>0</xdr:colOff>
      <xdr:row>84</xdr:row>
      <xdr:rowOff>171449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9772650"/>
          <a:ext cx="4876800" cy="7610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38100</xdr:rowOff>
    </xdr:from>
    <xdr:to>
      <xdr:col>8</xdr:col>
      <xdr:colOff>0</xdr:colOff>
      <xdr:row>90</xdr:row>
      <xdr:rowOff>28575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20425"/>
          <a:ext cx="4876800" cy="7610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10</xdr:col>
      <xdr:colOff>1790321</xdr:colOff>
      <xdr:row>29</xdr:row>
      <xdr:rowOff>133350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90501"/>
          <a:ext cx="7886320" cy="5981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247650</xdr:colOff>
      <xdr:row>32</xdr:row>
      <xdr:rowOff>38100</xdr:rowOff>
    </xdr:from>
    <xdr:to>
      <xdr:col>9</xdr:col>
      <xdr:colOff>504825</xdr:colOff>
      <xdr:row>49</xdr:row>
      <xdr:rowOff>152399</xdr:rowOff>
    </xdr:to>
    <xdr:pic>
      <xdr:nvPicPr>
        <xdr:cNvPr id="2056" name="Picture 8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7650" y="6762750"/>
          <a:ext cx="5743575" cy="4181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1OWDQX3ttFk" TargetMode="External"/><Relationship Id="rId2" Type="http://schemas.openxmlformats.org/officeDocument/2006/relationships/hyperlink" Target="https://web2.hettich.com/hbh/addon/montage/MTA_926151300_TL_XL.pdf;jsessionid=EE33F5122F763AB38FCBEF3ED16696D8" TargetMode="External"/><Relationship Id="rId1" Type="http://schemas.openxmlformats.org/officeDocument/2006/relationships/hyperlink" Target="http://www.hettich.com/blaetterkataloge/bkwc/?cat=TA_2020_global&amp;lang=ru_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eb2.hettich.com/hbh/addon/montage/MTA_926151400_TL_XL_3tuerig.pdf;jsessionid=94F778FC3142FB32295F6463F76FED4E" TargetMode="External"/><Relationship Id="rId2" Type="http://schemas.openxmlformats.org/officeDocument/2006/relationships/hyperlink" Target="https://www.youtube.com/watch?v=1OWDQX3ttFk" TargetMode="External"/><Relationship Id="rId1" Type="http://schemas.openxmlformats.org/officeDocument/2006/relationships/hyperlink" Target="http://www.hettich.com/blaetterkataloge/bkwc/?cat=TA_2020_global&amp;lang=ru_RU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49"/>
  <sheetViews>
    <sheetView showGridLines="0" zoomScale="84" zoomScaleNormal="84" workbookViewId="0">
      <pane ySplit="1" topLeftCell="A2" activePane="bottomLeft" state="frozen"/>
      <selection pane="bottomLeft" activeCell="P16" sqref="P16"/>
    </sheetView>
  </sheetViews>
  <sheetFormatPr defaultRowHeight="15" x14ac:dyDescent="0.25"/>
  <cols>
    <col min="11" max="11" width="1.140625" customWidth="1"/>
    <col min="12" max="12" width="43.140625" customWidth="1"/>
    <col min="13" max="13" width="25.28515625" style="1" customWidth="1"/>
  </cols>
  <sheetData>
    <row r="1" spans="12:13" x14ac:dyDescent="0.25">
      <c r="L1" s="11" t="s">
        <v>31</v>
      </c>
      <c r="M1" s="12"/>
    </row>
    <row r="2" spans="12:13" x14ac:dyDescent="0.25">
      <c r="L2" s="28" t="s">
        <v>0</v>
      </c>
      <c r="M2" s="29">
        <v>2600</v>
      </c>
    </row>
    <row r="3" spans="12:13" x14ac:dyDescent="0.25">
      <c r="L3" s="30" t="s">
        <v>1</v>
      </c>
      <c r="M3" s="31">
        <v>2000</v>
      </c>
    </row>
    <row r="4" spans="12:13" x14ac:dyDescent="0.25">
      <c r="L4" s="30" t="s">
        <v>4</v>
      </c>
      <c r="M4" s="31">
        <v>600</v>
      </c>
    </row>
    <row r="5" spans="12:13" x14ac:dyDescent="0.25">
      <c r="L5" s="30" t="s">
        <v>3</v>
      </c>
      <c r="M5" s="31">
        <v>18</v>
      </c>
    </row>
    <row r="6" spans="12:13" x14ac:dyDescent="0.25">
      <c r="L6" s="30" t="s">
        <v>11</v>
      </c>
      <c r="M6" s="31">
        <v>70</v>
      </c>
    </row>
    <row r="7" spans="12:13" x14ac:dyDescent="0.25">
      <c r="L7" s="30" t="s">
        <v>9</v>
      </c>
      <c r="M7" s="31">
        <v>17</v>
      </c>
    </row>
    <row r="8" spans="12:13" x14ac:dyDescent="0.25">
      <c r="L8" s="30" t="s">
        <v>2</v>
      </c>
      <c r="M8" s="31">
        <v>19</v>
      </c>
    </row>
    <row r="9" spans="12:13" x14ac:dyDescent="0.25">
      <c r="L9" s="30" t="s">
        <v>5</v>
      </c>
      <c r="M9" s="31">
        <v>18</v>
      </c>
    </row>
    <row r="10" spans="12:13" x14ac:dyDescent="0.25">
      <c r="L10" s="30" t="s">
        <v>6</v>
      </c>
      <c r="M10" s="31">
        <v>34</v>
      </c>
    </row>
    <row r="11" spans="12:13" x14ac:dyDescent="0.25">
      <c r="L11" s="30" t="s">
        <v>7</v>
      </c>
      <c r="M11" s="31">
        <v>68</v>
      </c>
    </row>
    <row r="12" spans="12:13" x14ac:dyDescent="0.25">
      <c r="L12" s="30" t="s">
        <v>8</v>
      </c>
      <c r="M12" s="31" t="s">
        <v>20</v>
      </c>
    </row>
    <row r="13" spans="12:13" ht="15.75" thickBot="1" x14ac:dyDescent="0.3">
      <c r="L13" s="32" t="s">
        <v>13</v>
      </c>
      <c r="M13" s="33" t="s">
        <v>12</v>
      </c>
    </row>
    <row r="14" spans="12:13" ht="15.75" thickBot="1" x14ac:dyDescent="0.3">
      <c r="L14" s="34"/>
      <c r="M14" s="35"/>
    </row>
    <row r="15" spans="12:13" x14ac:dyDescent="0.25">
      <c r="L15" s="42" t="s">
        <v>10</v>
      </c>
      <c r="M15" s="43"/>
    </row>
    <row r="16" spans="12:13" ht="30.75" thickBot="1" x14ac:dyDescent="0.3">
      <c r="L16" s="38" t="s">
        <v>47</v>
      </c>
      <c r="M16" s="15">
        <f>IFERROR(Высота_шкафа_мм+45,"")</f>
        <v>2645</v>
      </c>
    </row>
    <row r="17" spans="1:13" x14ac:dyDescent="0.25">
      <c r="L17" s="9" t="s">
        <v>15</v>
      </c>
      <c r="M17" s="44"/>
    </row>
    <row r="18" spans="1:13" x14ac:dyDescent="0.25">
      <c r="L18" s="39" t="s">
        <v>16</v>
      </c>
      <c r="M18" s="17">
        <f>IFERROR(IF(AND(Двери_накладные_внутренние="двери накладные",Наложение_A__мм&gt;0),0.5*(Ширина_шкафа_мм-2*Толщина_каждой_боковины_мм+2*Наложение_A__мм)+0.5*Перехлест_двери_мм,IF(AND(Двери_накладные_внутренние="двери внутренние",Наложение_A__мм&lt;=0),0.5*(Ширина_шкафа_мм-2*Толщина_каждой_боковины_мм+2*Наложение_A__мм)+0.5*Перехлест_двери_мм,"Наложение A&lt;=0")),"")</f>
        <v>1016</v>
      </c>
    </row>
    <row r="19" spans="1:13" x14ac:dyDescent="0.25">
      <c r="L19" s="39" t="s">
        <v>17</v>
      </c>
      <c r="M19" s="17">
        <f>IFERROR(IF(Высота_цоколя_мм&gt;=60,Высота_шкафа_мм-Высота_цоколя_мм+43,"Цоколь от 60"),"")</f>
        <v>2573</v>
      </c>
    </row>
    <row r="20" spans="1:13" ht="26.25" thickBot="1" x14ac:dyDescent="0.3">
      <c r="L20" s="2" t="s">
        <v>18</v>
      </c>
      <c r="M20" s="18">
        <f>IFERROR(IF(Материал_двери="ДСП",(ширина_с_кромкой__мм*высота_с_кромкой__мм*Толщина_каждой_двери_мм)/(1000*1000*1000)*671,IF(Материал_двери="МДФ",(ширина_с_кромкой__мм*высота_с_кромкой__мм*Толщина_каждой_двери_мм)/(1000*1000*1000)*750,"")),"")</f>
        <v>37.251894</v>
      </c>
    </row>
    <row r="21" spans="1:13" x14ac:dyDescent="0.25">
      <c r="L21" s="9" t="s">
        <v>21</v>
      </c>
      <c r="M21" s="19"/>
    </row>
    <row r="22" spans="1:13" x14ac:dyDescent="0.25">
      <c r="L22" s="39" t="s">
        <v>17</v>
      </c>
      <c r="M22" s="20">
        <f>Высота_шкафа_мм</f>
        <v>2600</v>
      </c>
    </row>
    <row r="23" spans="1:13" ht="15.75" thickBot="1" x14ac:dyDescent="0.3">
      <c r="L23" s="2" t="s">
        <v>22</v>
      </c>
      <c r="M23" s="45">
        <f>IFERROR(IF(AND(Масса_Двери&gt;60,Масса_Двери&lt;=80,Толщина_каждой_двери_мм&lt;22,Двери_накладные_внутренние="Двери накладные"),Глубина_шкафа_мм-2*Толщина_каждой_двери_мм-(12-(Толщина_каждой_двери_мм-18))-8,IF(AND(Масса_Двери&gt;60,Масса_Двери&lt;=80,Толщина_каждой_двери_мм&lt;22,Двери_накладные_внутренние="Двери внутренние"),Глубина_шкафа_мм-Толщина_каждой_двери_мм-(12-(Толщина_каждой_двери_мм-18)),IF(Двери_накладные_внутренние="Двери накладные",Глубина_шкафа_мм-2*Толщина_каждой_двери_мм-16,IF(Двери_накладные_внутренние="Двери внутренние",Глубина_шкафа_мм-Толщина_каждой_двери_мм-8,"")))),"")</f>
        <v>546</v>
      </c>
    </row>
    <row r="24" spans="1:13" x14ac:dyDescent="0.25">
      <c r="L24" s="9" t="s">
        <v>23</v>
      </c>
      <c r="M24" s="19"/>
    </row>
    <row r="25" spans="1:13" x14ac:dyDescent="0.25">
      <c r="L25" s="39" t="s">
        <v>17</v>
      </c>
      <c r="M25" s="20">
        <f>Высота_шкафа_мм</f>
        <v>2600</v>
      </c>
    </row>
    <row r="26" spans="1:13" ht="15.75" thickBot="1" x14ac:dyDescent="0.3">
      <c r="L26" s="2" t="s">
        <v>22</v>
      </c>
      <c r="M26" s="21">
        <f>IF(Двери_накладные_внутренние="двери накладные",Глубина_шкафа_мм-Толщина_каждой_двери_мм-8,IF(Двери_накладные_внутренние="двери внутренние",Глубина_шкафа_мм,""))</f>
        <v>573</v>
      </c>
    </row>
    <row r="27" spans="1:13" x14ac:dyDescent="0.25">
      <c r="L27" s="9" t="s">
        <v>37</v>
      </c>
      <c r="M27" s="19"/>
    </row>
    <row r="28" spans="1:13" x14ac:dyDescent="0.25">
      <c r="L28" s="39" t="s">
        <v>16</v>
      </c>
      <c r="M28" s="20">
        <f>Ширина_шкафа_мм-2*Толщина_каждой_боковины_мм</f>
        <v>1964</v>
      </c>
    </row>
    <row r="29" spans="1:13" ht="26.25" thickBot="1" x14ac:dyDescent="0.3">
      <c r="L29" s="2" t="s">
        <v>38</v>
      </c>
      <c r="M29" s="21">
        <f>IFERROR(БоковинаМалая,"")</f>
        <v>546</v>
      </c>
    </row>
    <row r="30" spans="1:13" ht="25.5" x14ac:dyDescent="0.25">
      <c r="L30" s="9" t="s">
        <v>39</v>
      </c>
      <c r="M30" s="22"/>
    </row>
    <row r="31" spans="1:13" x14ac:dyDescent="0.25">
      <c r="A31" s="10" t="s">
        <v>46</v>
      </c>
      <c r="L31" s="39" t="s">
        <v>17</v>
      </c>
      <c r="M31" s="20">
        <f>IFERROR(Высота_шкафа_мм-2*Толщина_крыши_дна_мм-Высота_цоколя_мм-60,"")</f>
        <v>2434</v>
      </c>
    </row>
    <row r="32" spans="1:13" ht="39" thickBot="1" x14ac:dyDescent="0.3">
      <c r="A32" s="10" t="s">
        <v>45</v>
      </c>
      <c r="L32" s="40" t="s">
        <v>40</v>
      </c>
      <c r="M32" s="23">
        <f>IFERROR(глубина_с_кромкой__мм,"")</f>
        <v>546</v>
      </c>
    </row>
    <row r="33" spans="12:13" x14ac:dyDescent="0.25">
      <c r="L33" s="48" t="s">
        <v>48</v>
      </c>
      <c r="M33" s="49">
        <f>IFERROR(Ширина_крыши-5,"")</f>
        <v>1959</v>
      </c>
    </row>
    <row r="34" spans="12:13" ht="15.75" thickBot="1" x14ac:dyDescent="0.3">
      <c r="L34" s="50" t="s">
        <v>49</v>
      </c>
      <c r="M34" s="21">
        <f>IFERROR(Ширина_крыши-2,"")</f>
        <v>1962</v>
      </c>
    </row>
    <row r="35" spans="12:13" ht="30.75" thickBot="1" x14ac:dyDescent="0.3">
      <c r="L35" s="46" t="s">
        <v>41</v>
      </c>
      <c r="M35" s="47">
        <f>IFERROR(Ширина_крыши-(0.5*Ширина_крыши+0.5*Перехлест_двери_мм+Недооткрывание_34_68_мм),"")</f>
        <v>897</v>
      </c>
    </row>
    <row r="36" spans="12:13" ht="15.75" thickBot="1" x14ac:dyDescent="0.3">
      <c r="L36" s="41"/>
      <c r="M36" s="25"/>
    </row>
    <row r="37" spans="12:13" x14ac:dyDescent="0.25">
      <c r="L37" s="42" t="s">
        <v>25</v>
      </c>
      <c r="M37" s="24"/>
    </row>
    <row r="38" spans="12:13" x14ac:dyDescent="0.25">
      <c r="L38" s="38" t="s">
        <v>26</v>
      </c>
      <c r="M38" s="26" t="str">
        <f>IF(AND(Толщина_каждой_двери_мм&gt;0,Толщина_каждой_двери_мм&lt;=30,Масса_Двери&gt;0,Масса_Двери&lt;=60),"9275796",IF(AND(Толщина_каждой_двери_мм&gt;=22,Толщина_каждой_двери_мм&lt;=30,Масса_Двери&gt;60,Масса_Двери&lt;=80),"9275794",IF(AND(Толщина_каждой_двери_мм&gt;=32,Толщина_каждой_двери_мм&lt;=40,Масса_Двери&gt;80,Масса_Двери&lt;=100),"9275787",IF(AND(Толщина_каждой_двери_мм&gt;=18,Толщина_каждой_двери_мм&lt;22,Масса_Двери&gt;60,Масса_Двери&lt;=80),"9275794","необходим ручной подбор"))))</f>
        <v>9275796</v>
      </c>
    </row>
    <row r="39" spans="12:13" x14ac:dyDescent="0.25">
      <c r="L39" s="38" t="s">
        <v>27</v>
      </c>
      <c r="M39" s="27" t="str">
        <f>IF(AND(Масса_Двери&gt;0,Масса_Двери&lt;=35),"9276735",IF(AND(Масса_Двери&gt;35,Масса_Двери&lt;=80),"9276732",IF(AND(Масса_Двери&gt;80,Масса_Двери&lt;=100),"9276737","необходим ручной подбор")))</f>
        <v>9276732</v>
      </c>
    </row>
    <row r="40" spans="12:13" ht="15.75" thickBot="1" x14ac:dyDescent="0.3">
      <c r="L40" s="5" t="s">
        <v>28</v>
      </c>
      <c r="M40" s="14" t="str">
        <f>IF(Ширина_профиля&lt;=2300,"9278672",IF(AND(Ширина_профиля&gt;2300,Ширина_профиля&lt;=4000),"9278657","необходим ручной подбор"))</f>
        <v>9278672</v>
      </c>
    </row>
    <row r="41" spans="12:13" ht="15.75" thickBot="1" x14ac:dyDescent="0.3">
      <c r="L41" s="41"/>
      <c r="M41" s="25"/>
    </row>
    <row r="42" spans="12:13" ht="30" x14ac:dyDescent="0.25">
      <c r="L42" s="4" t="s">
        <v>29</v>
      </c>
      <c r="M42" s="24">
        <f>EVEN(CEILING((Ширина_крыши-16)/800,1))</f>
        <v>4</v>
      </c>
    </row>
    <row r="43" spans="12:13" ht="30.75" thickBot="1" x14ac:dyDescent="0.3">
      <c r="L43" s="5" t="s">
        <v>30</v>
      </c>
      <c r="M43" s="14">
        <f>EVEN(CEILING((Ширина_крыши-16)/500,1))</f>
        <v>4</v>
      </c>
    </row>
    <row r="45" spans="12:13" x14ac:dyDescent="0.25">
      <c r="L45" s="6" t="s">
        <v>32</v>
      </c>
    </row>
    <row r="46" spans="12:13" x14ac:dyDescent="0.25">
      <c r="L46" s="7" t="s">
        <v>33</v>
      </c>
    </row>
    <row r="47" spans="12:13" x14ac:dyDescent="0.25">
      <c r="L47" s="7" t="s">
        <v>34</v>
      </c>
    </row>
    <row r="48" spans="12:13" x14ac:dyDescent="0.25">
      <c r="L48" s="7" t="s">
        <v>35</v>
      </c>
    </row>
    <row r="49" spans="12:12" x14ac:dyDescent="0.25">
      <c r="L49" s="3"/>
    </row>
  </sheetData>
  <sheetProtection algorithmName="SHA-512" hashValue="onafoG4PGrs6l0PgHCyzFQcfvEo5sPHvF5c+5oSio7ubBYB+/7FHMbE49a5Ekz1R03rSL5tUabvzzmQntXufRg==" saltValue="kp9KCEzpi8PkRbg34SuzlQ==" spinCount="100000" sheet="1" objects="1" scenarios="1"/>
  <dataValidations count="6">
    <dataValidation type="list" allowBlank="1" showInputMessage="1" showErrorMessage="1" sqref="M7" xr:uid="{00000000-0002-0000-0000-000000000000}">
      <formula1>Наложение</formula1>
    </dataValidation>
    <dataValidation type="list" allowBlank="1" showInputMessage="1" showErrorMessage="1" sqref="M13" xr:uid="{00000000-0002-0000-0000-000001000000}">
      <formula1>Двери_наклад_внутр</formula1>
    </dataValidation>
    <dataValidation type="list" allowBlank="1" showInputMessage="1" showErrorMessage="1" sqref="M10" xr:uid="{00000000-0002-0000-0000-000002000000}">
      <formula1>Перехлест</formula1>
    </dataValidation>
    <dataValidation type="list" allowBlank="1" showInputMessage="1" showErrorMessage="1" sqref="M12" xr:uid="{00000000-0002-0000-0000-000003000000}">
      <formula1>ДСП_МДФ</formula1>
    </dataValidation>
    <dataValidation type="list" allowBlank="1" showInputMessage="1" showErrorMessage="1" sqref="M11" xr:uid="{00000000-0002-0000-0000-000004000000}">
      <formula1>Недооткрывание</formula1>
    </dataValidation>
    <dataValidation type="list" allowBlank="1" showInputMessage="1" showErrorMessage="1" sqref="M8" xr:uid="{00000000-0002-0000-0000-000005000000}">
      <formula1>ТолщинаДвери</formula1>
    </dataValidation>
  </dataValidations>
  <hyperlinks>
    <hyperlink ref="L46" r:id="rId1" location="page_616" xr:uid="{00000000-0004-0000-0000-000000000000}"/>
    <hyperlink ref="L47" r:id="rId2" xr:uid="{00000000-0004-0000-0000-000001000000}"/>
    <hyperlink ref="L48" r:id="rId3" xr:uid="{00000000-0004-0000-0000-000002000000}"/>
  </hyperlinks>
  <pageMargins left="0.7" right="0.7" top="0.75" bottom="0.75" header="0.3" footer="0.3"/>
  <pageSetup paperSize="9" orientation="portrait" horizontalDpi="180" verticalDpi="18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50"/>
  <sheetViews>
    <sheetView showGridLines="0" tabSelected="1" zoomScale="80" zoomScaleNormal="80" workbookViewId="0">
      <pane ySplit="1" topLeftCell="A2" activePane="bottomLeft" state="frozen"/>
      <selection pane="bottomLeft" activeCell="P22" sqref="P22"/>
    </sheetView>
  </sheetViews>
  <sheetFormatPr defaultRowHeight="15" x14ac:dyDescent="0.25"/>
  <cols>
    <col min="11" max="11" width="27.42578125" customWidth="1"/>
    <col min="12" max="12" width="48.42578125" customWidth="1"/>
    <col min="13" max="13" width="27.28515625" style="1" customWidth="1"/>
  </cols>
  <sheetData>
    <row r="1" spans="12:13" x14ac:dyDescent="0.25">
      <c r="L1" s="11" t="s">
        <v>36</v>
      </c>
      <c r="M1" s="12"/>
    </row>
    <row r="2" spans="12:13" x14ac:dyDescent="0.25">
      <c r="L2" s="28" t="s">
        <v>0</v>
      </c>
      <c r="M2" s="29">
        <v>2600</v>
      </c>
    </row>
    <row r="3" spans="12:13" x14ac:dyDescent="0.25">
      <c r="L3" s="30" t="s">
        <v>1</v>
      </c>
      <c r="M3" s="31">
        <v>2500</v>
      </c>
    </row>
    <row r="4" spans="12:13" x14ac:dyDescent="0.25">
      <c r="L4" s="30" t="s">
        <v>4</v>
      </c>
      <c r="M4" s="31">
        <v>600</v>
      </c>
    </row>
    <row r="5" spans="12:13" x14ac:dyDescent="0.25">
      <c r="L5" s="30" t="s">
        <v>3</v>
      </c>
      <c r="M5" s="31">
        <v>18</v>
      </c>
    </row>
    <row r="6" spans="12:13" x14ac:dyDescent="0.25">
      <c r="L6" s="30" t="s">
        <v>11</v>
      </c>
      <c r="M6" s="31">
        <v>60</v>
      </c>
    </row>
    <row r="7" spans="12:13" x14ac:dyDescent="0.25">
      <c r="L7" s="30" t="s">
        <v>9</v>
      </c>
      <c r="M7" s="31">
        <v>18</v>
      </c>
    </row>
    <row r="8" spans="12:13" x14ac:dyDescent="0.25">
      <c r="L8" s="30" t="s">
        <v>2</v>
      </c>
      <c r="M8" s="31">
        <v>18</v>
      </c>
    </row>
    <row r="9" spans="12:13" x14ac:dyDescent="0.25">
      <c r="L9" s="30" t="s">
        <v>5</v>
      </c>
      <c r="M9" s="31">
        <v>18</v>
      </c>
    </row>
    <row r="10" spans="12:13" x14ac:dyDescent="0.25">
      <c r="L10" s="30" t="s">
        <v>6</v>
      </c>
      <c r="M10" s="31">
        <v>34</v>
      </c>
    </row>
    <row r="11" spans="12:13" x14ac:dyDescent="0.25">
      <c r="L11" s="30" t="s">
        <v>7</v>
      </c>
      <c r="M11" s="31">
        <v>34</v>
      </c>
    </row>
    <row r="12" spans="12:13" x14ac:dyDescent="0.25">
      <c r="L12" s="30" t="s">
        <v>8</v>
      </c>
      <c r="M12" s="31" t="s">
        <v>20</v>
      </c>
    </row>
    <row r="13" spans="12:13" ht="15.75" thickBot="1" x14ac:dyDescent="0.3">
      <c r="L13" s="32" t="s">
        <v>13</v>
      </c>
      <c r="M13" s="33" t="s">
        <v>12</v>
      </c>
    </row>
    <row r="14" spans="12:13" ht="15.75" thickBot="1" x14ac:dyDescent="0.3">
      <c r="L14" s="34"/>
      <c r="M14" s="35"/>
    </row>
    <row r="15" spans="12:13" x14ac:dyDescent="0.25">
      <c r="L15" s="36" t="s">
        <v>10</v>
      </c>
      <c r="M15" s="37"/>
    </row>
    <row r="16" spans="12:13" ht="30" x14ac:dyDescent="0.25">
      <c r="L16" s="38" t="s">
        <v>47</v>
      </c>
      <c r="M16" s="15">
        <f>IFERROR(Высота_шкафа_мм+45,"")</f>
        <v>2645</v>
      </c>
    </row>
    <row r="17" spans="1:13" x14ac:dyDescent="0.25">
      <c r="L17" s="8" t="s">
        <v>15</v>
      </c>
      <c r="M17" s="16"/>
    </row>
    <row r="18" spans="1:13" x14ac:dyDescent="0.25">
      <c r="L18" s="39" t="s">
        <v>16</v>
      </c>
      <c r="M18" s="17">
        <f>IF(AND(Двери_накладные_внутренние="двери накладные",Наложение_A__мм&gt;0),ROUNDDOWN((Ширина_шкафа_мм+(2*(Перехлест_двери_мм+Наложение_A__мм-Толщина_каждой_боковины_мм)))/3,0),IF(AND(Двери_накладные_внутренние="двери внутренние",Наложение_A__мм&lt;=0),ROUNDDOWN((Ширина_шкафа_мм+(2*(Перехлест_двери_мм+Наложение_A__мм-Толщина_каждой_боковины_мм)))/3,0),"Наложение A&lt;=0"))</f>
        <v>856</v>
      </c>
    </row>
    <row r="19" spans="1:13" x14ac:dyDescent="0.25">
      <c r="L19" s="39" t="s">
        <v>17</v>
      </c>
      <c r="M19" s="17">
        <f>IF(Высота_цоколя_мм&gt;=60,Высота_шкафа_мм-Высота_цоколя_мм+43,"Цоколь от 60")</f>
        <v>2583</v>
      </c>
    </row>
    <row r="20" spans="1:13" ht="26.25" thickBot="1" x14ac:dyDescent="0.3">
      <c r="L20" s="2" t="s">
        <v>18</v>
      </c>
      <c r="M20" s="18">
        <f>IFERROR(IF(Материал_двери="ДСП",(ширина_с_кромкой__мм*высота_с_кромкой__мм*Толщина_каждой_двери_мм)/(1000*1000*1000)*671,IF(Материал_двери="МДФ",(ширина_с_кромкой__мм*высота_с_кромкой__мм*Толщина_каждой_двери_мм)/(1000*1000*1000)*750,"")),"")</f>
        <v>29.849148000000003</v>
      </c>
    </row>
    <row r="21" spans="1:13" x14ac:dyDescent="0.25">
      <c r="L21" s="9" t="s">
        <v>21</v>
      </c>
      <c r="M21" s="19"/>
    </row>
    <row r="22" spans="1:13" x14ac:dyDescent="0.25">
      <c r="L22" s="39" t="s">
        <v>17</v>
      </c>
      <c r="M22" s="20">
        <f>Высота_шкафа_мм</f>
        <v>2600</v>
      </c>
    </row>
    <row r="23" spans="1:13" ht="15.75" thickBot="1" x14ac:dyDescent="0.3">
      <c r="L23" s="2" t="s">
        <v>22</v>
      </c>
      <c r="M23" s="21">
        <f>IFERROR(IF(AND(Масса_Двери&gt;60,Масса_Двери&lt;=80,Толщина_каждой_двери_мм&lt;22,Двери_накладные_внутренние="Двери накладные"),Глубина_шкафа_мм-2*Толщина_каждой_двери_мм-(12-(Толщина_каждой_двери_мм-18))-8,IF(AND(Масса_Двери&gt;60,Масса_Двери&lt;=80,Толщина_каждой_двери_мм&lt;22,Двери_накладные_внутренние="Двери внутренние"),Глубина_шкафа_мм-Толщина_каждой_двери_мм-(12-(Толщина_каждой_двери_мм-18)),IF(Двери_накладные_внутренние="Двери накладные",Глубина_шкафа_мм-2*Толщина_каждой_двери_мм-16,IF(Двери_накладные_внутренние="Двери внутренние",Глубина_шкафа_мм-Толщина_каждой_двери_мм-8,"")))),"")</f>
        <v>548</v>
      </c>
    </row>
    <row r="24" spans="1:13" x14ac:dyDescent="0.25">
      <c r="L24" s="9" t="s">
        <v>23</v>
      </c>
      <c r="M24" s="19"/>
    </row>
    <row r="25" spans="1:13" x14ac:dyDescent="0.25">
      <c r="L25" s="39" t="s">
        <v>17</v>
      </c>
      <c r="M25" s="20">
        <f>Высота_шкафа_мм</f>
        <v>2600</v>
      </c>
    </row>
    <row r="26" spans="1:13" ht="15.75" thickBot="1" x14ac:dyDescent="0.3">
      <c r="L26" s="2" t="s">
        <v>22</v>
      </c>
      <c r="M26" s="21">
        <f>IFERROR(Глубина1,"")</f>
        <v>548</v>
      </c>
    </row>
    <row r="27" spans="1:13" x14ac:dyDescent="0.25">
      <c r="L27" s="9" t="s">
        <v>24</v>
      </c>
      <c r="M27" s="19"/>
    </row>
    <row r="28" spans="1:13" x14ac:dyDescent="0.25">
      <c r="L28" s="39" t="s">
        <v>16</v>
      </c>
      <c r="M28" s="20">
        <f>Ширина_шкафа_мм-2*Толщина_каждой_боковины_мм</f>
        <v>2464</v>
      </c>
    </row>
    <row r="29" spans="1:13" ht="26.25" thickBot="1" x14ac:dyDescent="0.3">
      <c r="L29" s="2" t="s">
        <v>38</v>
      </c>
      <c r="M29" s="21">
        <f>M23</f>
        <v>548</v>
      </c>
    </row>
    <row r="30" spans="1:13" ht="25.5" x14ac:dyDescent="0.25">
      <c r="L30" s="9" t="s">
        <v>39</v>
      </c>
      <c r="M30" s="22"/>
    </row>
    <row r="31" spans="1:13" x14ac:dyDescent="0.25">
      <c r="L31" s="39" t="s">
        <v>17</v>
      </c>
      <c r="M31" s="20">
        <f>IFERROR(Высота_шкафа_мм-2*Толщина_крыши_дна_мм-Высота_цоколя_мм-60,"")</f>
        <v>2444</v>
      </c>
    </row>
    <row r="32" spans="1:13" ht="26.25" thickBot="1" x14ac:dyDescent="0.3">
      <c r="A32" s="10" t="s">
        <v>44</v>
      </c>
      <c r="B32" s="10"/>
      <c r="C32" s="10"/>
      <c r="D32" s="10"/>
      <c r="L32" s="2" t="s">
        <v>40</v>
      </c>
      <c r="M32" s="21">
        <f>глубина_с_кромкой__мм</f>
        <v>548</v>
      </c>
    </row>
    <row r="33" spans="12:13" x14ac:dyDescent="0.25">
      <c r="L33" s="48" t="s">
        <v>48</v>
      </c>
      <c r="M33" s="49">
        <f>IFERROR(Ширина_крыши-5,"")</f>
        <v>2459</v>
      </c>
    </row>
    <row r="34" spans="12:13" ht="15.75" thickBot="1" x14ac:dyDescent="0.3">
      <c r="L34" s="50" t="s">
        <v>49</v>
      </c>
      <c r="M34" s="21">
        <f>IFERROR(Ширина_крыши-2,"")</f>
        <v>2462</v>
      </c>
    </row>
    <row r="35" spans="12:13" ht="30.75" thickBot="1" x14ac:dyDescent="0.3">
      <c r="L35" s="13" t="s">
        <v>42</v>
      </c>
      <c r="M35" s="24">
        <f>IFERROR(Ширина_крыши-2*(ширина_с_кромкой__мм-Наложение_A__мм)-Недооткрывание_34_68_мм,"")</f>
        <v>754</v>
      </c>
    </row>
    <row r="36" spans="12:13" ht="30.75" thickBot="1" x14ac:dyDescent="0.3">
      <c r="L36" s="13" t="s">
        <v>43</v>
      </c>
      <c r="M36" s="14">
        <f>IFERROR(IF((3*ширина_с_кромкой__мм-2*Перехлест_двери_мм-Ширина_шкафа_мм)&gt;0,"для сверхналожения пересчитать вручную",0.5*(Ширина_крыши-ширина_с_кромкой__мм)-Недооткрывание_34_68_мм),"")</f>
        <v>770</v>
      </c>
    </row>
    <row r="37" spans="12:13" ht="15.75" thickBot="1" x14ac:dyDescent="0.3">
      <c r="L37" s="41"/>
      <c r="M37" s="25"/>
    </row>
    <row r="38" spans="12:13" x14ac:dyDescent="0.25">
      <c r="L38" s="42" t="s">
        <v>25</v>
      </c>
      <c r="M38" s="24"/>
    </row>
    <row r="39" spans="12:13" x14ac:dyDescent="0.25">
      <c r="L39" s="38" t="s">
        <v>26</v>
      </c>
      <c r="M39" s="26" t="str">
        <f>IF(AND(Толщина_каждой_двери_мм&gt;0,Толщина_каждой_двери_мм&lt;=30,Масса_Двери&gt;0,Масса_Двери&lt;=60),"9275786",IF(AND(Толщина_каждой_двери_мм&gt;=22,Толщина_каждой_двери_мм&lt;=30,Масса_Двери&gt;60,Масса_Двери&lt;=80),"9275785",IF(AND(Толщина_каждой_двери_мм&gt;=32,Толщина_каждой_двери_мм&lt;=40,Масса_Двери&gt;80,Масса_Двери&lt;=100),"9275783",IF(AND(Толщина_каждой_двери_мм&gt;=18,Толщина_каждой_двери_мм&lt;22,Масса_Двери&gt;60,Масса_Двери&lt;=80),"9275785","необходим ручной подбор"))))</f>
        <v>9275786</v>
      </c>
    </row>
    <row r="40" spans="12:13" x14ac:dyDescent="0.25">
      <c r="L40" s="38" t="s">
        <v>27</v>
      </c>
      <c r="M40" s="27" t="str">
        <f>IF(AND(Масса_Двери&gt;0,Масса_Двери&lt;=35),"9276645",IF(AND(Масса_Двери&gt;35,Масса_Двери&lt;=80),"9276643",IF(AND(Масса_Двери&gt;80,Масса_Двери&lt;=100),"9276646","необходим ручной подбор")))</f>
        <v>9276645</v>
      </c>
    </row>
    <row r="41" spans="12:13" ht="15.75" thickBot="1" x14ac:dyDescent="0.3">
      <c r="L41" s="5" t="s">
        <v>28</v>
      </c>
      <c r="M41" s="14" t="str">
        <f>IF(Ширина_профиля&lt;=2300,"9278672",IF(AND(Ширина_профиля&gt;2300,Ширина_профиля&lt;=4000),"9278657","необходим ручной подбор"))</f>
        <v>9278657</v>
      </c>
    </row>
    <row r="42" spans="12:13" ht="15.75" thickBot="1" x14ac:dyDescent="0.3">
      <c r="L42" s="41"/>
      <c r="M42" s="25"/>
    </row>
    <row r="43" spans="12:13" ht="30" x14ac:dyDescent="0.25">
      <c r="L43" s="4" t="s">
        <v>29</v>
      </c>
      <c r="M43" s="24">
        <f>EVEN(CEILING((Ширина_крыши-16)/800,1))</f>
        <v>4</v>
      </c>
    </row>
    <row r="44" spans="12:13" ht="30.75" thickBot="1" x14ac:dyDescent="0.3">
      <c r="L44" s="5" t="s">
        <v>30</v>
      </c>
      <c r="M44" s="14">
        <f>EVEN(CEILING((Ширина_крыши-16)/500,1))</f>
        <v>6</v>
      </c>
    </row>
    <row r="46" spans="12:13" x14ac:dyDescent="0.25">
      <c r="L46" s="6" t="s">
        <v>32</v>
      </c>
    </row>
    <row r="47" spans="12:13" x14ac:dyDescent="0.25">
      <c r="L47" s="7" t="s">
        <v>33</v>
      </c>
    </row>
    <row r="48" spans="12:13" x14ac:dyDescent="0.25">
      <c r="L48" s="7" t="s">
        <v>34</v>
      </c>
    </row>
    <row r="49" spans="12:12" x14ac:dyDescent="0.25">
      <c r="L49" s="7" t="s">
        <v>35</v>
      </c>
    </row>
    <row r="50" spans="12:12" x14ac:dyDescent="0.25">
      <c r="L50" s="3"/>
    </row>
  </sheetData>
  <sheetProtection algorithmName="SHA-512" hashValue="4/rDScNlzjRjN2pVRkphPfL2WAjgioDILA4MbEHNEzZVRCBD4tA7jxXUhPekStH/KK9B9PSEpsad7X4aAgqqlw==" saltValue="AUWSzmF+7WU0uo6hMC2vRg==" spinCount="100000" sheet="1" objects="1" scenarios="1"/>
  <dataValidations count="6">
    <dataValidation type="list" allowBlank="1" showInputMessage="1" showErrorMessage="1" sqref="M8" xr:uid="{00000000-0002-0000-0100-000000000000}">
      <formula1>ТолщинаДвери</formula1>
    </dataValidation>
    <dataValidation type="list" allowBlank="1" showInputMessage="1" showErrorMessage="1" sqref="M11" xr:uid="{00000000-0002-0000-0100-000001000000}">
      <formula1>Недооткрывание</formula1>
    </dataValidation>
    <dataValidation type="list" allowBlank="1" showInputMessage="1" showErrorMessage="1" sqref="M12" xr:uid="{00000000-0002-0000-0100-000002000000}">
      <formula1>ДСП_МДФ</formula1>
    </dataValidation>
    <dataValidation type="list" allowBlank="1" showInputMessage="1" showErrorMessage="1" sqref="M10" xr:uid="{00000000-0002-0000-0100-000003000000}">
      <formula1>Перехлест</formula1>
    </dataValidation>
    <dataValidation type="list" allowBlank="1" showInputMessage="1" showErrorMessage="1" sqref="M13" xr:uid="{00000000-0002-0000-0100-000004000000}">
      <formula1>Двери_наклад_внутр</formula1>
    </dataValidation>
    <dataValidation type="list" allowBlank="1" showInputMessage="1" showErrorMessage="1" sqref="M7" xr:uid="{00000000-0002-0000-0100-000005000000}">
      <formula1>Наложение</formula1>
    </dataValidation>
  </dataValidations>
  <hyperlinks>
    <hyperlink ref="L47" r:id="rId1" location="page_616" xr:uid="{00000000-0004-0000-0100-000000000000}"/>
    <hyperlink ref="L49" r:id="rId2" xr:uid="{00000000-0004-0000-0100-000001000000}"/>
    <hyperlink ref="L48" r:id="rId3" xr:uid="{00000000-0004-0000-0100-000002000000}"/>
  </hyperlinks>
  <pageMargins left="0.7" right="0.7" top="0.75" bottom="0.75" header="0.3" footer="0.3"/>
  <pageSetup paperSize="9" orientation="portrait" horizontalDpi="180" verticalDpi="18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40"/>
  <sheetViews>
    <sheetView workbookViewId="0">
      <selection activeCell="K16" sqref="K16"/>
    </sheetView>
  </sheetViews>
  <sheetFormatPr defaultRowHeight="15" x14ac:dyDescent="0.25"/>
  <sheetData>
    <row r="1" spans="1:12" x14ac:dyDescent="0.25">
      <c r="A1">
        <v>-4</v>
      </c>
      <c r="C1" t="s">
        <v>12</v>
      </c>
      <c r="F1">
        <v>28</v>
      </c>
      <c r="H1" t="s">
        <v>19</v>
      </c>
      <c r="J1">
        <v>34</v>
      </c>
      <c r="L1">
        <v>18</v>
      </c>
    </row>
    <row r="2" spans="1:12" x14ac:dyDescent="0.25">
      <c r="A2">
        <v>-3</v>
      </c>
      <c r="C2" t="s">
        <v>14</v>
      </c>
      <c r="F2">
        <v>29</v>
      </c>
      <c r="H2" t="s">
        <v>20</v>
      </c>
      <c r="J2">
        <v>68</v>
      </c>
      <c r="L2">
        <v>19</v>
      </c>
    </row>
    <row r="3" spans="1:12" x14ac:dyDescent="0.25">
      <c r="A3">
        <v>-2</v>
      </c>
      <c r="F3">
        <v>30</v>
      </c>
      <c r="L3">
        <v>20</v>
      </c>
    </row>
    <row r="4" spans="1:12" x14ac:dyDescent="0.25">
      <c r="A4">
        <v>-1</v>
      </c>
      <c r="F4">
        <v>31</v>
      </c>
      <c r="L4">
        <v>21</v>
      </c>
    </row>
    <row r="5" spans="1:12" x14ac:dyDescent="0.25">
      <c r="A5">
        <v>0</v>
      </c>
      <c r="F5">
        <v>32</v>
      </c>
      <c r="L5">
        <v>22</v>
      </c>
    </row>
    <row r="6" spans="1:12" x14ac:dyDescent="0.25">
      <c r="A6">
        <v>1</v>
      </c>
      <c r="F6">
        <v>33</v>
      </c>
      <c r="L6">
        <v>23</v>
      </c>
    </row>
    <row r="7" spans="1:12" x14ac:dyDescent="0.25">
      <c r="A7">
        <v>2</v>
      </c>
      <c r="F7">
        <v>34</v>
      </c>
      <c r="L7">
        <v>24</v>
      </c>
    </row>
    <row r="8" spans="1:12" x14ac:dyDescent="0.25">
      <c r="A8">
        <v>3</v>
      </c>
      <c r="F8">
        <v>35</v>
      </c>
      <c r="L8">
        <v>25</v>
      </c>
    </row>
    <row r="9" spans="1:12" x14ac:dyDescent="0.25">
      <c r="A9">
        <v>4</v>
      </c>
      <c r="F9">
        <v>36</v>
      </c>
      <c r="L9">
        <v>26</v>
      </c>
    </row>
    <row r="10" spans="1:12" x14ac:dyDescent="0.25">
      <c r="A10">
        <v>5</v>
      </c>
      <c r="F10">
        <v>37</v>
      </c>
      <c r="L10">
        <v>27</v>
      </c>
    </row>
    <row r="11" spans="1:12" x14ac:dyDescent="0.25">
      <c r="A11">
        <v>6</v>
      </c>
      <c r="F11">
        <v>38</v>
      </c>
      <c r="L11">
        <v>28</v>
      </c>
    </row>
    <row r="12" spans="1:12" x14ac:dyDescent="0.25">
      <c r="A12">
        <v>7</v>
      </c>
      <c r="F12">
        <v>39</v>
      </c>
      <c r="L12">
        <v>29</v>
      </c>
    </row>
    <row r="13" spans="1:12" x14ac:dyDescent="0.25">
      <c r="A13">
        <v>8</v>
      </c>
      <c r="F13">
        <v>40</v>
      </c>
      <c r="L13">
        <v>30</v>
      </c>
    </row>
    <row r="14" spans="1:12" x14ac:dyDescent="0.25">
      <c r="A14">
        <v>9</v>
      </c>
      <c r="F14">
        <v>41</v>
      </c>
      <c r="L14">
        <v>31</v>
      </c>
    </row>
    <row r="15" spans="1:12" x14ac:dyDescent="0.25">
      <c r="A15">
        <v>10</v>
      </c>
      <c r="F15">
        <v>42</v>
      </c>
      <c r="L15">
        <v>32</v>
      </c>
    </row>
    <row r="16" spans="1:12" x14ac:dyDescent="0.25">
      <c r="A16">
        <v>11</v>
      </c>
      <c r="F16">
        <v>43</v>
      </c>
      <c r="L16">
        <v>33</v>
      </c>
    </row>
    <row r="17" spans="1:12" x14ac:dyDescent="0.25">
      <c r="A17">
        <v>12</v>
      </c>
      <c r="F17">
        <v>44</v>
      </c>
      <c r="L17">
        <v>34</v>
      </c>
    </row>
    <row r="18" spans="1:12" x14ac:dyDescent="0.25">
      <c r="A18">
        <v>13</v>
      </c>
      <c r="F18">
        <v>45</v>
      </c>
      <c r="L18">
        <v>35</v>
      </c>
    </row>
    <row r="19" spans="1:12" x14ac:dyDescent="0.25">
      <c r="A19">
        <v>14</v>
      </c>
      <c r="F19">
        <v>46</v>
      </c>
      <c r="L19">
        <v>36</v>
      </c>
    </row>
    <row r="20" spans="1:12" x14ac:dyDescent="0.25">
      <c r="A20">
        <v>15</v>
      </c>
      <c r="F20">
        <v>47</v>
      </c>
      <c r="L20">
        <v>37</v>
      </c>
    </row>
    <row r="21" spans="1:12" x14ac:dyDescent="0.25">
      <c r="A21">
        <v>16</v>
      </c>
      <c r="F21">
        <v>48</v>
      </c>
      <c r="L21">
        <v>38</v>
      </c>
    </row>
    <row r="22" spans="1:12" x14ac:dyDescent="0.25">
      <c r="A22">
        <v>17</v>
      </c>
      <c r="F22">
        <v>49</v>
      </c>
      <c r="L22">
        <v>39</v>
      </c>
    </row>
    <row r="23" spans="1:12" x14ac:dyDescent="0.25">
      <c r="A23">
        <v>18</v>
      </c>
      <c r="F23">
        <v>50</v>
      </c>
      <c r="L23">
        <v>40</v>
      </c>
    </row>
    <row r="24" spans="1:12" x14ac:dyDescent="0.25">
      <c r="A24">
        <v>19</v>
      </c>
    </row>
    <row r="25" spans="1:12" x14ac:dyDescent="0.25">
      <c r="A25">
        <v>20</v>
      </c>
    </row>
    <row r="26" spans="1:12" x14ac:dyDescent="0.25">
      <c r="A26">
        <v>21</v>
      </c>
    </row>
    <row r="27" spans="1:12" x14ac:dyDescent="0.25">
      <c r="A27">
        <v>22</v>
      </c>
    </row>
    <row r="28" spans="1:12" x14ac:dyDescent="0.25">
      <c r="A28">
        <v>23</v>
      </c>
    </row>
    <row r="29" spans="1:12" x14ac:dyDescent="0.25">
      <c r="A29">
        <v>24</v>
      </c>
    </row>
    <row r="30" spans="1:12" x14ac:dyDescent="0.25">
      <c r="A30">
        <v>25</v>
      </c>
    </row>
    <row r="31" spans="1:12" x14ac:dyDescent="0.25">
      <c r="A31">
        <v>26</v>
      </c>
    </row>
    <row r="32" spans="1:12" x14ac:dyDescent="0.25">
      <c r="A32">
        <v>27</v>
      </c>
    </row>
    <row r="33" spans="1:1" x14ac:dyDescent="0.25">
      <c r="A33">
        <v>28</v>
      </c>
    </row>
    <row r="34" spans="1:1" x14ac:dyDescent="0.25">
      <c r="A34">
        <v>29</v>
      </c>
    </row>
    <row r="35" spans="1:1" x14ac:dyDescent="0.25">
      <c r="A35">
        <v>30</v>
      </c>
    </row>
    <row r="36" spans="1:1" x14ac:dyDescent="0.25">
      <c r="A36">
        <v>31</v>
      </c>
    </row>
    <row r="37" spans="1:1" x14ac:dyDescent="0.25">
      <c r="A37">
        <v>32</v>
      </c>
    </row>
    <row r="38" spans="1:1" x14ac:dyDescent="0.25">
      <c r="A38">
        <v>33</v>
      </c>
    </row>
    <row r="39" spans="1:1" x14ac:dyDescent="0.25">
      <c r="A39">
        <v>34</v>
      </c>
    </row>
    <row r="40" spans="1:1" x14ac:dyDescent="0.25">
      <c r="A40">
        <v>35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80</vt:i4>
      </vt:variant>
    </vt:vector>
  </HeadingPairs>
  <TitlesOfParts>
    <vt:vector size="83" baseType="lpstr">
      <vt:lpstr>Двухдверный шкаф</vt:lpstr>
      <vt:lpstr>Трехдверный шкаф</vt:lpstr>
      <vt:lpstr>Вводные данные</vt:lpstr>
      <vt:lpstr>'Трехдверный шкаф'!_2_х_дверный_или_3_х_дверный</vt:lpstr>
      <vt:lpstr>_2_х_дверный_или_3_х_дверный</vt:lpstr>
      <vt:lpstr>'Трехдверный шкаф'!LD</vt:lpstr>
      <vt:lpstr>LD</vt:lpstr>
      <vt:lpstr>БоковинаМалая</vt:lpstr>
      <vt:lpstr>'Трехдверный шкаф'!высота_с_кромкой__мм</vt:lpstr>
      <vt:lpstr>высота_с_кромкой__мм</vt:lpstr>
      <vt:lpstr>'Трехдверный шкаф'!Высота_цоколя</vt:lpstr>
      <vt:lpstr>Высота_цоколя</vt:lpstr>
      <vt:lpstr>'Трехдверный шкаф'!Высота_цоколя_мм</vt:lpstr>
      <vt:lpstr>Высота_цоколя_мм</vt:lpstr>
      <vt:lpstr>'Трехдверный шкаф'!Высота_шкафа</vt:lpstr>
      <vt:lpstr>Высота_шкафа</vt:lpstr>
      <vt:lpstr>'Трехдверный шкаф'!Высота_шкафа_мм</vt:lpstr>
      <vt:lpstr>Высота_шкафа_мм</vt:lpstr>
      <vt:lpstr>'Трехдверный шкаф'!ВысотаДвери</vt:lpstr>
      <vt:lpstr>ВысотаДвери</vt:lpstr>
      <vt:lpstr>'Трехдверный шкаф'!глубина_с_кромкой__мм</vt:lpstr>
      <vt:lpstr>глубина_с_кромкой__мм</vt:lpstr>
      <vt:lpstr>'Трехдверный шкаф'!Глубина_шкафа</vt:lpstr>
      <vt:lpstr>Глубина_шкафа</vt:lpstr>
      <vt:lpstr>'Трехдверный шкаф'!Глубина_шкафа_мм</vt:lpstr>
      <vt:lpstr>Глубина_шкафа_мм</vt:lpstr>
      <vt:lpstr>Глубина1</vt:lpstr>
      <vt:lpstr>Двери_наклад_внутр</vt:lpstr>
      <vt:lpstr>'Трехдверный шкаф'!Двери_накладные_внутренние</vt:lpstr>
      <vt:lpstr>Двери_накладные_внутренние</vt:lpstr>
      <vt:lpstr>ДСП_МДФ</vt:lpstr>
      <vt:lpstr>'Трехдверный шкаф'!Комплект_доводчиков_SilentSystem</vt:lpstr>
      <vt:lpstr>Комплект_доводчиков_SilentSystem</vt:lpstr>
      <vt:lpstr>'Трехдверный шкаф'!Комплект_доводчиков_профилей</vt:lpstr>
      <vt:lpstr>Комплект_доводчиков_профилей</vt:lpstr>
      <vt:lpstr>'Трехдверный шкаф'!Комплект_роликов</vt:lpstr>
      <vt:lpstr>Комплект_роликов</vt:lpstr>
      <vt:lpstr>'Трехдверный шкаф'!Масса_Двери</vt:lpstr>
      <vt:lpstr>Масса_Двери</vt:lpstr>
      <vt:lpstr>'Трехдверный шкаф'!Материал_двери</vt:lpstr>
      <vt:lpstr>Материал_двери</vt:lpstr>
      <vt:lpstr>'Трехдверный шкаф'!Материал_двери__ДСП_или_МДФ</vt:lpstr>
      <vt:lpstr>Материал_двери__ДСП_или_МДФ</vt:lpstr>
      <vt:lpstr>Наложение</vt:lpstr>
      <vt:lpstr>'Трехдверный шкаф'!Наложение__А_._В_случае_внутренних_дверей_размер__A__со_знаком____._Зазор_между_стойкой_и_дверью</vt:lpstr>
      <vt:lpstr>Наложение__А_._В_случае_внутренних_дверей_размер__A__со_знаком____._Зазор_между_стойкой_и_дверью</vt:lpstr>
      <vt:lpstr>'Трехдверный шкаф'!Наложение_A__мм</vt:lpstr>
      <vt:lpstr>Наложение_A__мм</vt:lpstr>
      <vt:lpstr>Недооткрывание</vt:lpstr>
      <vt:lpstr>'Трехдверный шкаф'!Недооткрывание_34_68_мм</vt:lpstr>
      <vt:lpstr>Недооткрывание_34_68_мм</vt:lpstr>
      <vt:lpstr>Перехлест</vt:lpstr>
      <vt:lpstr>'Трехдверный шкаф'!Перехлест_двери_мм</vt:lpstr>
      <vt:lpstr>Перехлест_двери_мм</vt:lpstr>
      <vt:lpstr>'Трехдверный шкаф'!Размер_EB</vt:lpstr>
      <vt:lpstr>Размер_EB</vt:lpstr>
      <vt:lpstr>'Трехдверный шкаф'!Толщина</vt:lpstr>
      <vt:lpstr>Толщина</vt:lpstr>
      <vt:lpstr>'Трехдверный шкаф'!Толщина_большей_боковины</vt:lpstr>
      <vt:lpstr>Толщина_большей_боковины</vt:lpstr>
      <vt:lpstr>'Трехдверный шкаф'!Толщина_двери</vt:lpstr>
      <vt:lpstr>Толщина_двери</vt:lpstr>
      <vt:lpstr>'Трехдверный шкаф'!Толщина_каждой_боковины_мм</vt:lpstr>
      <vt:lpstr>Толщина_каждой_боковины_мм</vt:lpstr>
      <vt:lpstr>'Трехдверный шкаф'!Толщина_каждой_двери_мм</vt:lpstr>
      <vt:lpstr>Толщина_каждой_двери_мм</vt:lpstr>
      <vt:lpstr>'Трехдверный шкаф'!Толщина_крыши_дна_мм</vt:lpstr>
      <vt:lpstr>Толщина_крыши_дна_мм</vt:lpstr>
      <vt:lpstr>'Трехдверный шкаф'!Толщина_меньшей_боковины</vt:lpstr>
      <vt:lpstr>Толщина_меньшей_боковины</vt:lpstr>
      <vt:lpstr>ТолщинаДвери</vt:lpstr>
      <vt:lpstr>'Трехдверный шкаф'!Ширина_крыши</vt:lpstr>
      <vt:lpstr>Ширина_крыши</vt:lpstr>
      <vt:lpstr>'Трехдверный шкаф'!Ширина_профиля</vt:lpstr>
      <vt:lpstr>Ширина_профиля</vt:lpstr>
      <vt:lpstr>'Трехдверный шкаф'!ширина_с_кромкой__мм</vt:lpstr>
      <vt:lpstr>ширина_с_кромкой__мм</vt:lpstr>
      <vt:lpstr>'Трехдверный шкаф'!Ширина_шкафа</vt:lpstr>
      <vt:lpstr>Ширина_шкафа</vt:lpstr>
      <vt:lpstr>'Трехдверный шкаф'!Ширина_шкафа_мм</vt:lpstr>
      <vt:lpstr>Ширина_шкафа_мм</vt:lpstr>
      <vt:lpstr>'Трехдверный шкаф'!ШиринаДвери</vt:lpstr>
      <vt:lpstr>ШиринаДвери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2021-05-18T09:07:47Z</dcterms:modified>
</cp:coreProperties>
</file>